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rmijos\Dropbox\Documents\SUBSECRETARÍA DE CAMBIO CLIMÁTICO\NIVEL DE REFERENCIA ECUADOR\HERRAMIENTA FREL\"/>
    </mc:Choice>
  </mc:AlternateContent>
  <bookViews>
    <workbookView xWindow="240" yWindow="45" windowWidth="20730" windowHeight="11760" tabRatio="903" activeTab="1"/>
  </bookViews>
  <sheets>
    <sheet name="Results C ENF" sheetId="4" r:id="rId1"/>
    <sheet name="Reserve C average-ha" sheetId="2" r:id="rId2"/>
    <sheet name="Total CO2-ha" sheetId="6" state="hidden" r:id="rId3"/>
    <sheet name="Activity Data" sheetId="3" r:id="rId4"/>
    <sheet name="Estimated historical GHG emisio" sheetId="5" r:id="rId5"/>
    <sheet name="H. Deforestation A.D and GHG em" sheetId="7" r:id="rId6"/>
    <sheet name="IPCC default values" sheetId="1" r:id="rId7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5" l="1"/>
  <c r="E17" i="5"/>
  <c r="F17" i="5"/>
  <c r="G15" i="3"/>
  <c r="C8" i="7"/>
  <c r="D8" i="7"/>
  <c r="H14" i="3"/>
  <c r="H12" i="3"/>
  <c r="H13" i="3"/>
  <c r="H7" i="3"/>
  <c r="H8" i="3"/>
  <c r="H9" i="3"/>
  <c r="H10" i="3"/>
  <c r="H11" i="3"/>
  <c r="H6" i="3"/>
  <c r="H15" i="3"/>
  <c r="C15" i="3"/>
  <c r="E15" i="3"/>
  <c r="T15" i="4"/>
  <c r="D5" i="6"/>
  <c r="G5" i="6"/>
  <c r="B7" i="1"/>
  <c r="D10" i="2"/>
  <c r="K5" i="6"/>
  <c r="F6" i="3"/>
  <c r="K6" i="6"/>
  <c r="F7" i="3"/>
  <c r="K7" i="6"/>
  <c r="F8" i="3"/>
  <c r="K8" i="6"/>
  <c r="F9" i="3"/>
  <c r="K9" i="6"/>
  <c r="F10" i="3"/>
  <c r="K10" i="6"/>
  <c r="F11" i="3"/>
  <c r="K11" i="6"/>
  <c r="F12" i="3"/>
  <c r="K12" i="6"/>
  <c r="F13" i="3"/>
  <c r="K13" i="6"/>
  <c r="F14" i="3"/>
  <c r="H5" i="6"/>
  <c r="D6" i="6"/>
  <c r="G6" i="6"/>
  <c r="H6" i="6"/>
  <c r="D7" i="6"/>
  <c r="G7" i="6"/>
  <c r="D8" i="6"/>
  <c r="G8" i="6"/>
  <c r="H8" i="6"/>
  <c r="D9" i="6"/>
  <c r="G9" i="6"/>
  <c r="D10" i="6"/>
  <c r="G10" i="6"/>
  <c r="D11" i="6"/>
  <c r="G11" i="6"/>
  <c r="D12" i="6"/>
  <c r="G12" i="6"/>
  <c r="D13" i="6"/>
  <c r="G13" i="6"/>
  <c r="H13" i="6"/>
  <c r="D7" i="3"/>
  <c r="D8" i="3"/>
  <c r="D9" i="3"/>
  <c r="D10" i="3"/>
  <c r="D11" i="3"/>
  <c r="D12" i="3"/>
  <c r="D13" i="3"/>
  <c r="D14" i="3"/>
  <c r="D6" i="3"/>
  <c r="S7" i="4"/>
  <c r="T7" i="4"/>
  <c r="S8" i="4"/>
  <c r="T8" i="4"/>
  <c r="S9" i="4"/>
  <c r="T9" i="4"/>
  <c r="S10" i="4"/>
  <c r="T10" i="4"/>
  <c r="S11" i="4"/>
  <c r="T11" i="4"/>
  <c r="S12" i="4"/>
  <c r="T12" i="4"/>
  <c r="S13" i="4"/>
  <c r="T13" i="4"/>
  <c r="S14" i="4"/>
  <c r="T14" i="4"/>
  <c r="S6" i="4"/>
  <c r="T6" i="4"/>
  <c r="C7" i="7"/>
  <c r="D7" i="7"/>
  <c r="C6" i="7"/>
  <c r="D6" i="7"/>
  <c r="D15" i="3"/>
  <c r="F15" i="3"/>
  <c r="C6" i="6"/>
  <c r="C7" i="6"/>
  <c r="C8" i="6"/>
  <c r="C9" i="6"/>
  <c r="C10" i="6"/>
  <c r="C11" i="6"/>
  <c r="C12" i="6"/>
  <c r="C13" i="6"/>
  <c r="C5" i="6"/>
  <c r="H9" i="6"/>
  <c r="H7" i="6"/>
  <c r="H17" i="2"/>
  <c r="J10" i="2"/>
  <c r="I18" i="2"/>
  <c r="J15" i="2"/>
  <c r="I16" i="2"/>
  <c r="F18" i="2"/>
  <c r="F16" i="2"/>
  <c r="D18" i="2"/>
  <c r="D14" i="2"/>
  <c r="F15" i="2"/>
  <c r="E15" i="2"/>
  <c r="G15" i="2"/>
  <c r="K18" i="2"/>
  <c r="J17" i="2"/>
  <c r="K16" i="2"/>
  <c r="J11" i="2"/>
  <c r="E17" i="2"/>
  <c r="H11" i="2"/>
  <c r="H10" i="2"/>
  <c r="H15" i="2"/>
  <c r="E10" i="2"/>
  <c r="G10" i="2"/>
  <c r="D16" i="2"/>
  <c r="D12" i="2"/>
  <c r="D11" i="2"/>
  <c r="K10" i="2"/>
  <c r="H18" i="2"/>
  <c r="I17" i="2"/>
  <c r="H16" i="2"/>
  <c r="K15" i="2"/>
  <c r="I11" i="2"/>
  <c r="F10" i="2"/>
  <c r="E18" i="2"/>
  <c r="G18" i="2"/>
  <c r="D17" i="2"/>
  <c r="E12" i="6"/>
  <c r="F12" i="6"/>
  <c r="D13" i="2"/>
  <c r="I10" i="2"/>
  <c r="J18" i="2"/>
  <c r="F17" i="2"/>
  <c r="J16" i="2"/>
  <c r="I15" i="2"/>
  <c r="K11" i="2"/>
  <c r="F11" i="2"/>
  <c r="E16" i="2"/>
  <c r="G16" i="2"/>
  <c r="D15" i="2"/>
  <c r="E11" i="2"/>
  <c r="G11" i="2"/>
  <c r="E6" i="6"/>
  <c r="F6" i="6"/>
  <c r="I6" i="6"/>
  <c r="K14" i="2"/>
  <c r="J13" i="2"/>
  <c r="I12" i="2"/>
  <c r="F14" i="2"/>
  <c r="E13" i="2"/>
  <c r="G13" i="2"/>
  <c r="K13" i="2"/>
  <c r="J12" i="2"/>
  <c r="H14" i="2"/>
  <c r="F13" i="2"/>
  <c r="E12" i="2"/>
  <c r="G12" i="2"/>
  <c r="K12" i="2"/>
  <c r="I14" i="2"/>
  <c r="H13" i="2"/>
  <c r="F12" i="2"/>
  <c r="J14" i="2"/>
  <c r="I13" i="2"/>
  <c r="H12" i="2"/>
  <c r="E14" i="2"/>
  <c r="G14" i="2"/>
  <c r="H11" i="6"/>
  <c r="H10" i="6"/>
  <c r="E13" i="6"/>
  <c r="F13" i="6"/>
  <c r="I13" i="6"/>
  <c r="L16" i="2"/>
  <c r="C11" i="5"/>
  <c r="F11" i="5"/>
  <c r="E5" i="6"/>
  <c r="F5" i="6"/>
  <c r="I5" i="6"/>
  <c r="L11" i="2"/>
  <c r="C6" i="5"/>
  <c r="E10" i="6"/>
  <c r="F10" i="6"/>
  <c r="L17" i="2"/>
  <c r="C12" i="5"/>
  <c r="F12" i="5"/>
  <c r="L18" i="2"/>
  <c r="C13" i="5"/>
  <c r="L10" i="2"/>
  <c r="C5" i="5"/>
  <c r="F5" i="5"/>
  <c r="L15" i="2"/>
  <c r="C10" i="5"/>
  <c r="F10" i="5"/>
  <c r="E11" i="6"/>
  <c r="F11" i="6"/>
  <c r="I11" i="6"/>
  <c r="I12" i="6"/>
  <c r="E7" i="6"/>
  <c r="F7" i="6"/>
  <c r="I7" i="6"/>
  <c r="L12" i="2"/>
  <c r="C7" i="5"/>
  <c r="F7" i="5"/>
  <c r="L14" i="2"/>
  <c r="C9" i="5"/>
  <c r="F9" i="5"/>
  <c r="E9" i="6"/>
  <c r="F9" i="6"/>
  <c r="I9" i="6"/>
  <c r="L13" i="2"/>
  <c r="C8" i="5"/>
  <c r="F8" i="5"/>
  <c r="E8" i="6"/>
  <c r="E6" i="5"/>
  <c r="F6" i="5"/>
  <c r="F14" i="5"/>
  <c r="E8" i="7"/>
  <c r="F8" i="7"/>
  <c r="D13" i="5"/>
  <c r="F13" i="5"/>
  <c r="D6" i="5"/>
  <c r="E13" i="5"/>
  <c r="E9" i="5"/>
  <c r="D12" i="5"/>
  <c r="I10" i="6"/>
  <c r="D10" i="5"/>
  <c r="E12" i="5"/>
  <c r="D9" i="5"/>
  <c r="F8" i="6"/>
  <c r="I8" i="6"/>
  <c r="D11" i="5"/>
  <c r="E11" i="5"/>
  <c r="D5" i="5"/>
  <c r="E5" i="5"/>
  <c r="D7" i="5"/>
  <c r="E7" i="5"/>
  <c r="E10" i="5"/>
  <c r="E8" i="5"/>
  <c r="D8" i="5"/>
  <c r="D14" i="5"/>
  <c r="E6" i="7"/>
  <c r="F6" i="7"/>
  <c r="E14" i="5"/>
  <c r="E7" i="7"/>
  <c r="F7" i="7"/>
</calcChain>
</file>

<file path=xl/comments1.xml><?xml version="1.0" encoding="utf-8"?>
<comments xmlns="http://schemas.openxmlformats.org/spreadsheetml/2006/main">
  <authors>
    <author>Armijos, Jorge (FAOEC)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Armijos, Jorge</t>
        </r>
        <r>
          <rPr>
            <sz val="9"/>
            <color indexed="81"/>
            <rFont val="Tahoma"/>
            <family val="2"/>
          </rPr>
          <t xml:space="preserve">
Aboveground Biomass 
(AGB) Trees (T)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Armijos, Jorge</t>
        </r>
        <r>
          <rPr>
            <sz val="9"/>
            <color indexed="81"/>
            <rFont val="Tahoma"/>
            <family val="2"/>
          </rPr>
          <t xml:space="preserve">
Aboveground Biomass 
(AGB) Non-Trees (NT)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Armijos, Jorge</t>
        </r>
        <r>
          <rPr>
            <sz val="9"/>
            <color indexed="81"/>
            <rFont val="Tahoma"/>
            <family val="2"/>
          </rPr>
          <t xml:space="preserve">
Belowground Biomass 
(BGB) Trees (T)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Armijos, Jorge</t>
        </r>
        <r>
          <rPr>
            <sz val="9"/>
            <color indexed="81"/>
            <rFont val="Tahoma"/>
            <family val="2"/>
          </rPr>
          <t xml:space="preserve">
Belowground Biomass 
(BGB) Non-Trees (NT)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Armijos, Jorge</t>
        </r>
        <r>
          <rPr>
            <sz val="9"/>
            <color indexed="81"/>
            <rFont val="Tahoma"/>
            <family val="2"/>
          </rPr>
          <t xml:space="preserve">
Dead Wood 
(DW) Standing (S)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Armijos, Jorge</t>
        </r>
        <r>
          <rPr>
            <sz val="9"/>
            <color indexed="81"/>
            <rFont val="Tahoma"/>
            <family val="2"/>
          </rPr>
          <t xml:space="preserve">
Dead Wood 
(DW) Laying (L)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Armijos, Jorge</t>
        </r>
        <r>
          <rPr>
            <sz val="9"/>
            <color indexed="81"/>
            <rFont val="Tahoma"/>
            <family val="2"/>
          </rPr>
          <t xml:space="preserve">
Dead Wood 
(DW) in soil (Roots) (R)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Armijos, Jorge (FAOEC):</t>
        </r>
        <r>
          <rPr>
            <sz val="9"/>
            <color indexed="81"/>
            <rFont val="Tahoma"/>
            <family val="2"/>
          </rPr>
          <t xml:space="preserve">
Este dato no está considerado dentro de los cálculos que los expertos proponen, es por eso que hemos decidido dejarlo, sin que los datos originales cambien</t>
        </r>
      </text>
    </comment>
  </commentList>
</comments>
</file>

<file path=xl/comments2.xml><?xml version="1.0" encoding="utf-8"?>
<comments xmlns="http://schemas.openxmlformats.org/spreadsheetml/2006/main">
  <authors>
    <author>Armijos, Jorge (FAOEC)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Armijos, Jorge (FAOEC):</t>
        </r>
        <r>
          <rPr>
            <sz val="9"/>
            <color indexed="81"/>
            <rFont val="Tahoma"/>
            <family val="2"/>
          </rPr>
          <t xml:space="preserve">
IPCC default value (see IPCC 2003, section 4.2.3.1; p. 4.30)</t>
        </r>
      </text>
    </comment>
  </commentList>
</comments>
</file>

<file path=xl/sharedStrings.xml><?xml version="1.0" encoding="utf-8"?>
<sst xmlns="http://schemas.openxmlformats.org/spreadsheetml/2006/main" count="177" uniqueCount="118">
  <si>
    <t>Árboles vivos*</t>
  </si>
  <si>
    <t>Incertidumbre (%)</t>
  </si>
  <si>
    <t>Palmas</t>
  </si>
  <si>
    <t>Árboles muertos en pie con ramas y sin hojas</t>
  </si>
  <si>
    <t>Árboles muertos en pie sin ramas no hojas</t>
  </si>
  <si>
    <t>Tocones</t>
  </si>
  <si>
    <t>Raíces árboles vivos*</t>
  </si>
  <si>
    <t>Raíces (árboles muertos, tocones)</t>
  </si>
  <si>
    <t>Sotobosque</t>
  </si>
  <si>
    <t>Madera caída</t>
  </si>
  <si>
    <t>Detritus (hojarasca)</t>
  </si>
  <si>
    <t>C. Relativo (ton/ha) total</t>
  </si>
  <si>
    <t>B. Seco Andino</t>
  </si>
  <si>
    <t>B. Seco Pluvioestacional</t>
  </si>
  <si>
    <t>B. Siempre verde andino Montano</t>
  </si>
  <si>
    <t>B. Siempre verde andino de Ceja Andina</t>
  </si>
  <si>
    <t>Manglar</t>
  </si>
  <si>
    <t>N/A</t>
  </si>
  <si>
    <t>Moretal</t>
  </si>
  <si>
    <t>AGB (CO2)</t>
  </si>
  <si>
    <t xml:space="preserve">AGB (C) </t>
  </si>
  <si>
    <r>
      <rPr>
        <b/>
        <sz val="10"/>
        <color theme="1"/>
        <rFont val="Calibri"/>
        <family val="2"/>
        <scheme val="minor"/>
      </rPr>
      <t>C &gt; CO2</t>
    </r>
    <r>
      <rPr>
        <sz val="10"/>
        <color theme="1"/>
        <rFont val="Calibri"/>
        <family val="2"/>
        <scheme val="minor"/>
      </rPr>
      <t xml:space="preserve">
Relación estequiométrica de CO2 a C (tCO2 TC-1)</t>
    </r>
  </si>
  <si>
    <t>BGB</t>
  </si>
  <si>
    <t>Deadwood</t>
  </si>
  <si>
    <t>Litter</t>
  </si>
  <si>
    <t>Total CO2/ha</t>
  </si>
  <si>
    <t>BGB conversion factor .24</t>
  </si>
  <si>
    <t>Aboveground biomass</t>
  </si>
  <si>
    <t>Belowground biomass</t>
  </si>
  <si>
    <t xml:space="preserve">Dead wood </t>
  </si>
  <si>
    <t xml:space="preserve">Litter </t>
  </si>
  <si>
    <t xml:space="preserve">Total </t>
  </si>
  <si>
    <t xml:space="preserve">AGB.NT </t>
  </si>
  <si>
    <t xml:space="preserve">BGB.NT </t>
  </si>
  <si>
    <t xml:space="preserve">DW.S </t>
  </si>
  <si>
    <t xml:space="preserve">DW.L </t>
  </si>
  <si>
    <t xml:space="preserve">DW.R </t>
  </si>
  <si>
    <t xml:space="preserve">L </t>
  </si>
  <si>
    <t xml:space="preserve">SUM </t>
  </si>
  <si>
    <r>
      <t xml:space="preserve"> Stoichiometric ratio of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to C (tCO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tC</t>
    </r>
    <r>
      <rPr>
        <vertAlign val="superscript"/>
        <sz val="10"/>
        <color theme="1"/>
        <rFont val="Calibri"/>
        <family val="2"/>
        <scheme val="minor"/>
      </rPr>
      <t>-1</t>
    </r>
    <r>
      <rPr>
        <sz val="10"/>
        <color theme="1"/>
        <rFont val="Calibri"/>
        <family val="2"/>
        <scheme val="minor"/>
      </rPr>
      <t>)</t>
    </r>
  </si>
  <si>
    <t xml:space="preserve"> Root to Shoot ratio (tropical/subtropical forest)</t>
  </si>
  <si>
    <t>ha</t>
  </si>
  <si>
    <r>
      <t>ha yr</t>
    </r>
    <r>
      <rPr>
        <vertAlign val="superscript"/>
        <sz val="10"/>
        <color rgb="FF000000"/>
        <rFont val="Calibri"/>
        <family val="2"/>
      </rPr>
      <t>-1</t>
    </r>
  </si>
  <si>
    <t xml:space="preserve">Andean dry forest </t>
  </si>
  <si>
    <t xml:space="preserve">Evergreen Andean forest </t>
  </si>
  <si>
    <t xml:space="preserve">Evergreen highland-Andean forest </t>
  </si>
  <si>
    <t xml:space="preserve">Lowland evergreen Chocó forest </t>
  </si>
  <si>
    <t xml:space="preserve">Mangrove </t>
  </si>
  <si>
    <t>Total gross deforestation</t>
  </si>
  <si>
    <t>IPCC default value (see IPCC 2003, section 4.2.3.1; p. 4.30)</t>
  </si>
  <si>
    <t>IPCC default value (see IPCC 2003; table 3A.1.8; p. 3.168)</t>
  </si>
  <si>
    <t>Estimación del FREL/FRL</t>
  </si>
  <si>
    <t xml:space="preserve"> Carbon fraction of dry matter in forest land-use classes (tC.tdm-1)</t>
  </si>
  <si>
    <t>IPCC default value (see IPCC 2006; Table 4.3; p. 4.48)</t>
  </si>
  <si>
    <t xml:space="preserve"> Estimate for a maximum bound for carbon in dead wood as a % of the amount of C in live biomass pools</t>
  </si>
  <si>
    <t>IPCC default value (see IPCC 2003; section 3.2.1.2.1.4; p. 3.38)</t>
  </si>
  <si>
    <t>Parameters and assumptions</t>
  </si>
  <si>
    <t xml:space="preserve"> Default factor for the relationship between carbon stock in litter and carbon stock in living trees</t>
  </si>
  <si>
    <t>AR-AM-TOOL-12 v2.0.0 [EB67, Annex23, p14]</t>
  </si>
  <si>
    <t xml:space="preserve">Categories of Forest Land </t>
  </si>
  <si>
    <t xml:space="preserve">Dry Forests with Seasonal Rains </t>
  </si>
  <si>
    <t xml:space="preserve">Evergreen lowland-Andean  forest </t>
  </si>
  <si>
    <t xml:space="preserve">Lowland evergreen Amazon forest </t>
  </si>
  <si>
    <t>Moretal (palm forest)</t>
  </si>
  <si>
    <t>Emisiones (tCO2/año) por deforestacion de bosque natural (solo CO2) 1990-2000</t>
  </si>
  <si>
    <t>Emisiones (tCO2/año) por deforestacion de bosque natural (solo CO2) 2000-2008</t>
  </si>
  <si>
    <t>Land-use category</t>
  </si>
  <si>
    <t>Description (English translation)</t>
  </si>
  <si>
    <t>tCO2-e ha-1</t>
  </si>
  <si>
    <t xml:space="preserve">BGB.T </t>
  </si>
  <si>
    <t>1990-2000</t>
  </si>
  <si>
    <t>2000-2008</t>
  </si>
  <si>
    <t>Period</t>
  </si>
  <si>
    <t xml:space="preserve">Historical activity data </t>
  </si>
  <si>
    <t xml:space="preserve">ha </t>
  </si>
  <si>
    <t>ha yr-1</t>
  </si>
  <si>
    <t xml:space="preserve">Estimated historical GHG emisions </t>
  </si>
  <si>
    <t>tCO2-e yr-1</t>
  </si>
  <si>
    <t>tCO2-e yr-1 ha-1</t>
  </si>
  <si>
    <t>Historical deforestation activity data and associated GHG emissions</t>
  </si>
  <si>
    <t>B. Siempre verde de tierras bajas del Chocó</t>
  </si>
  <si>
    <t>B. Siempre verde de tierras bajas de la Amazonía</t>
  </si>
  <si>
    <t>Código</t>
  </si>
  <si>
    <t>Incertidumbre raíces vivo  (%)</t>
  </si>
  <si>
    <t>B. Siempre verde andino Pie montano</t>
  </si>
  <si>
    <t>Carbon stocks per hectare as calculated by the National Forest Inventory (See MAE, 2014. National Forest Assessment - Results)</t>
  </si>
  <si>
    <t>IPCC default values used for calculations Reference Level</t>
  </si>
  <si>
    <t>Description</t>
  </si>
  <si>
    <t>Justification</t>
  </si>
  <si>
    <t>Value</t>
  </si>
  <si>
    <t>Reserve estimated average carbon per hectare converted into CO2-e ha-1</t>
  </si>
  <si>
    <t>An estimate for a maximum bound for carbon in dead wood is 25% of the amount of C in live biomass pools.</t>
  </si>
  <si>
    <t>The maximum value in absolute terms in C in dead wood is 25% of the amount of C in live biomass pools</t>
  </si>
  <si>
    <t>divided by five. Dividing by 5 simulates dead wood decaying in five years.</t>
  </si>
  <si>
    <t>tCo2/ha</t>
  </si>
  <si>
    <t>Categoría de uso del suelo</t>
  </si>
  <si>
    <t>Descripción español</t>
  </si>
  <si>
    <t xml:space="preserve">AGB.T </t>
  </si>
  <si>
    <t>Dry Andean Forest</t>
  </si>
  <si>
    <t>Pluviseasonal Dry Forest</t>
  </si>
  <si>
    <t>Andean Montane Evergreen Forest</t>
  </si>
  <si>
    <t>Andean Foothills Evergreen Forest</t>
  </si>
  <si>
    <t>Andean High Mountain Evergreen Forest</t>
  </si>
  <si>
    <t>Amazon Lowland Evergreen Forest</t>
  </si>
  <si>
    <t>Choco Lowland Evergreen Forest</t>
  </si>
  <si>
    <t>Morete Palms Forest</t>
  </si>
  <si>
    <t>Categoría de Uso del Suelo</t>
  </si>
  <si>
    <t>% Incertidumbre raíces vivas</t>
  </si>
  <si>
    <t xml:space="preserve">% Incertidumbre total aérea y raíces de los árboles vivos, muertos, sin hojas, muerto sin ramas, tocones </t>
  </si>
  <si>
    <t>% Incertidumbre sotobosque</t>
  </si>
  <si>
    <t xml:space="preserve">% Incertidumbre madera caída </t>
  </si>
  <si>
    <t xml:space="preserve">% Incertidumbre hojarasca </t>
  </si>
  <si>
    <t>% Propagación de incertidumbre estrato/ sumidero</t>
  </si>
  <si>
    <t>Incertidumbre total  aéreo y raíces de árboles vivos, muertos sin hojas, muerto sin ramas tocones (%)</t>
  </si>
  <si>
    <t>2008-2014</t>
  </si>
  <si>
    <t>Activity data of land-use-change in the period 1990-2000; 2000-2008; 2008-2014</t>
  </si>
  <si>
    <t>Emisiones (tCO2/año) por deforestacion de bosque natural (solo CO2) 2008-2014</t>
  </si>
  <si>
    <t>Estimated historical GHG emissions 1990-2000; 2000-2008; 2008-2014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</si>
</sst>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sz val="8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9"/>
      <color theme="1"/>
      <name val="Microsoft Sans Serif"/>
      <family val="2"/>
    </font>
    <font>
      <sz val="9"/>
      <color theme="1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/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0" fillId="0" borderId="0" xfId="0" applyFill="1"/>
    <xf numFmtId="0" fontId="0" fillId="2" borderId="0" xfId="0" applyFill="1"/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164" fontId="0" fillId="0" borderId="0" xfId="0" applyNumberFormat="1"/>
    <xf numFmtId="3" fontId="6" fillId="0" borderId="4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0" fontId="3" fillId="0" borderId="0" xfId="0" applyFont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4" fontId="8" fillId="0" borderId="12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17" fillId="4" borderId="11" xfId="0" applyNumberFormat="1" applyFont="1" applyFill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4" fontId="9" fillId="0" borderId="16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 vertical="center"/>
    </xf>
    <xf numFmtId="4" fontId="9" fillId="0" borderId="13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4" fontId="18" fillId="4" borderId="11" xfId="0" applyNumberFormat="1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" fillId="4" borderId="14" xfId="0" applyFont="1" applyFill="1" applyBorder="1"/>
    <xf numFmtId="3" fontId="2" fillId="4" borderId="7" xfId="0" applyNumberFormat="1" applyFont="1" applyFill="1" applyBorder="1"/>
    <xf numFmtId="3" fontId="6" fillId="0" borderId="12" xfId="0" applyNumberFormat="1" applyFont="1" applyBorder="1"/>
    <xf numFmtId="3" fontId="6" fillId="0" borderId="22" xfId="0" applyNumberFormat="1" applyFont="1" applyBorder="1"/>
    <xf numFmtId="3" fontId="6" fillId="0" borderId="15" xfId="0" applyNumberFormat="1" applyFont="1" applyBorder="1"/>
    <xf numFmtId="3" fontId="2" fillId="4" borderId="14" xfId="0" applyNumberFormat="1" applyFont="1" applyFill="1" applyBorder="1"/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right" vertical="center"/>
    </xf>
    <xf numFmtId="2" fontId="9" fillId="0" borderId="22" xfId="0" applyNumberFormat="1" applyFont="1" applyFill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2" fontId="9" fillId="0" borderId="22" xfId="0" applyNumberFormat="1" applyFont="1" applyBorder="1" applyAlignment="1">
      <alignment horizontal="right" vertical="center"/>
    </xf>
    <xf numFmtId="2" fontId="6" fillId="3" borderId="31" xfId="1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6" fillId="2" borderId="31" xfId="0" applyFont="1" applyFill="1" applyBorder="1"/>
    <xf numFmtId="2" fontId="6" fillId="3" borderId="32" xfId="1" applyNumberFormat="1" applyFont="1" applyFill="1" applyBorder="1" applyAlignment="1" applyProtection="1">
      <alignment horizontal="center"/>
      <protection locked="0"/>
    </xf>
    <xf numFmtId="0" fontId="6" fillId="2" borderId="32" xfId="0" applyFont="1" applyFill="1" applyBorder="1"/>
    <xf numFmtId="0" fontId="19" fillId="0" borderId="0" xfId="0" applyFont="1"/>
    <xf numFmtId="0" fontId="0" fillId="0" borderId="35" xfId="0" applyBorder="1"/>
    <xf numFmtId="0" fontId="6" fillId="2" borderId="33" xfId="0" applyFont="1" applyFill="1" applyBorder="1"/>
    <xf numFmtId="10" fontId="6" fillId="3" borderId="32" xfId="1" applyNumberFormat="1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>
      <alignment horizontal="left"/>
    </xf>
    <xf numFmtId="0" fontId="6" fillId="0" borderId="13" xfId="0" applyFont="1" applyBorder="1"/>
    <xf numFmtId="0" fontId="6" fillId="0" borderId="22" xfId="0" applyFont="1" applyBorder="1"/>
    <xf numFmtId="2" fontId="6" fillId="2" borderId="13" xfId="0" applyNumberFormat="1" applyFont="1" applyFill="1" applyBorder="1"/>
    <xf numFmtId="2" fontId="6" fillId="2" borderId="22" xfId="0" applyNumberFormat="1" applyFont="1" applyFill="1" applyBorder="1"/>
    <xf numFmtId="2" fontId="5" fillId="0" borderId="13" xfId="0" applyNumberFormat="1" applyFont="1" applyBorder="1"/>
    <xf numFmtId="2" fontId="5" fillId="0" borderId="22" xfId="0" applyNumberFormat="1" applyFont="1" applyBorder="1"/>
    <xf numFmtId="2" fontId="6" fillId="0" borderId="13" xfId="0" applyNumberFormat="1" applyFont="1" applyBorder="1"/>
    <xf numFmtId="2" fontId="6" fillId="0" borderId="22" xfId="0" applyNumberFormat="1" applyFont="1" applyBorder="1"/>
    <xf numFmtId="2" fontId="6" fillId="0" borderId="13" xfId="0" applyNumberFormat="1" applyFont="1" applyFill="1" applyBorder="1"/>
    <xf numFmtId="2" fontId="6" fillId="0" borderId="22" xfId="0" applyNumberFormat="1" applyFont="1" applyFill="1" applyBorder="1"/>
    <xf numFmtId="0" fontId="8" fillId="0" borderId="36" xfId="0" applyFont="1" applyBorder="1" applyAlignment="1">
      <alignment vertical="center"/>
    </xf>
    <xf numFmtId="2" fontId="7" fillId="0" borderId="16" xfId="0" applyNumberFormat="1" applyFont="1" applyFill="1" applyBorder="1" applyAlignment="1">
      <alignment horizontal="right" vertical="center" wrapText="1"/>
    </xf>
    <xf numFmtId="2" fontId="7" fillId="0" borderId="5" xfId="0" applyNumberFormat="1" applyFont="1" applyFill="1" applyBorder="1" applyAlignment="1">
      <alignment horizontal="right" vertical="center" wrapText="1"/>
    </xf>
    <xf numFmtId="0" fontId="6" fillId="0" borderId="15" xfId="0" applyFont="1" applyBorder="1"/>
    <xf numFmtId="2" fontId="6" fillId="2" borderId="15" xfId="0" applyNumberFormat="1" applyFont="1" applyFill="1" applyBorder="1"/>
    <xf numFmtId="2" fontId="5" fillId="0" borderId="15" xfId="0" applyNumberFormat="1" applyFont="1" applyBorder="1"/>
    <xf numFmtId="2" fontId="6" fillId="0" borderId="15" xfId="0" applyNumberFormat="1" applyFont="1" applyBorder="1"/>
    <xf numFmtId="2" fontId="6" fillId="0" borderId="15" xfId="0" applyNumberFormat="1" applyFont="1" applyFill="1" applyBorder="1"/>
    <xf numFmtId="2" fontId="7" fillId="0" borderId="6" xfId="0" applyNumberFormat="1" applyFont="1" applyFill="1" applyBorder="1" applyAlignment="1">
      <alignment horizontal="right" vertical="center" wrapText="1"/>
    </xf>
    <xf numFmtId="0" fontId="6" fillId="7" borderId="37" xfId="0" applyFont="1" applyFill="1" applyBorder="1" applyAlignment="1">
      <alignment horizontal="center" vertical="center" wrapText="1"/>
    </xf>
    <xf numFmtId="2" fontId="6" fillId="0" borderId="38" xfId="0" applyNumberFormat="1" applyFont="1" applyFill="1" applyBorder="1"/>
    <xf numFmtId="2" fontId="6" fillId="0" borderId="39" xfId="0" applyNumberFormat="1" applyFont="1" applyFill="1" applyBorder="1"/>
    <xf numFmtId="2" fontId="6" fillId="0" borderId="40" xfId="0" applyNumberFormat="1" applyFont="1" applyFill="1" applyBorder="1"/>
    <xf numFmtId="0" fontId="6" fillId="7" borderId="17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right" vertical="center"/>
    </xf>
    <xf numFmtId="2" fontId="20" fillId="0" borderId="5" xfId="0" applyNumberFormat="1" applyFont="1" applyBorder="1" applyAlignment="1">
      <alignment horizontal="right" vertical="center"/>
    </xf>
    <xf numFmtId="2" fontId="6" fillId="0" borderId="12" xfId="0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8" fillId="4" borderId="1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/>
    <xf numFmtId="0" fontId="8" fillId="4" borderId="54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2" fontId="0" fillId="0" borderId="0" xfId="0" applyNumberFormat="1"/>
    <xf numFmtId="4" fontId="8" fillId="0" borderId="33" xfId="0" applyNumberFormat="1" applyFont="1" applyFill="1" applyBorder="1" applyAlignment="1">
      <alignment vertical="center"/>
    </xf>
    <xf numFmtId="4" fontId="8" fillId="0" borderId="32" xfId="0" applyNumberFormat="1" applyFont="1" applyFill="1" applyBorder="1" applyAlignment="1">
      <alignment vertical="center"/>
    </xf>
    <xf numFmtId="3" fontId="8" fillId="0" borderId="56" xfId="0" applyNumberFormat="1" applyFont="1" applyFill="1" applyBorder="1" applyAlignment="1">
      <alignment vertical="center"/>
    </xf>
    <xf numFmtId="4" fontId="0" fillId="0" borderId="0" xfId="0" applyNumberFormat="1"/>
    <xf numFmtId="0" fontId="6" fillId="2" borderId="3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/>
    <xf numFmtId="0" fontId="8" fillId="0" borderId="59" xfId="0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horizontal="center" vertical="center" wrapText="1"/>
    </xf>
    <xf numFmtId="2" fontId="24" fillId="0" borderId="0" xfId="0" applyNumberFormat="1" applyFont="1"/>
    <xf numFmtId="2" fontId="9" fillId="0" borderId="15" xfId="0" applyNumberFormat="1" applyFont="1" applyFill="1" applyBorder="1" applyAlignment="1">
      <alignment horizontal="right" vertical="center"/>
    </xf>
    <xf numFmtId="0" fontId="0" fillId="0" borderId="0" xfId="0" applyAlignment="1"/>
    <xf numFmtId="3" fontId="15" fillId="0" borderId="5" xfId="0" applyNumberFormat="1" applyFont="1" applyBorder="1"/>
    <xf numFmtId="2" fontId="25" fillId="0" borderId="22" xfId="0" applyNumberFormat="1" applyFont="1" applyBorder="1" applyAlignment="1">
      <alignment horizontal="right" vertical="center"/>
    </xf>
    <xf numFmtId="2" fontId="26" fillId="0" borderId="5" xfId="0" applyNumberFormat="1" applyFont="1" applyBorder="1" applyAlignment="1">
      <alignment horizontal="right" vertical="center"/>
    </xf>
    <xf numFmtId="0" fontId="8" fillId="0" borderId="60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0" fontId="17" fillId="4" borderId="62" xfId="0" applyFont="1" applyFill="1" applyBorder="1" applyAlignment="1">
      <alignment vertical="center"/>
    </xf>
    <xf numFmtId="0" fontId="0" fillId="0" borderId="44" xfId="0" applyBorder="1"/>
    <xf numFmtId="3" fontId="0" fillId="0" borderId="0" xfId="0" applyNumberFormat="1"/>
    <xf numFmtId="0" fontId="21" fillId="0" borderId="0" xfId="0" applyFont="1" applyFill="1" applyBorder="1" applyAlignment="1">
      <alignment horizontal="center" vertical="center"/>
    </xf>
    <xf numFmtId="2" fontId="0" fillId="0" borderId="0" xfId="0" applyNumberFormat="1" applyFill="1"/>
    <xf numFmtId="2" fontId="0" fillId="0" borderId="0" xfId="0" applyNumberFormat="1" applyFill="1" applyAlignment="1">
      <alignment horizontal="right"/>
    </xf>
    <xf numFmtId="0" fontId="0" fillId="0" borderId="0" xfId="0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3" fontId="0" fillId="0" borderId="0" xfId="0" applyNumberFormat="1" applyFill="1" applyBorder="1"/>
    <xf numFmtId="3" fontId="2" fillId="0" borderId="0" xfId="0" applyNumberFormat="1" applyFont="1" applyFill="1" applyBorder="1"/>
    <xf numFmtId="2" fontId="0" fillId="5" borderId="43" xfId="0" applyNumberFormat="1" applyFill="1" applyBorder="1"/>
    <xf numFmtId="2" fontId="9" fillId="0" borderId="15" xfId="0" applyNumberFormat="1" applyFont="1" applyBorder="1" applyAlignment="1">
      <alignment horizontal="right" vertical="center"/>
    </xf>
    <xf numFmtId="2" fontId="20" fillId="0" borderId="6" xfId="0" applyNumberFormat="1" applyFont="1" applyBorder="1" applyAlignment="1">
      <alignment horizontal="right" vertical="center"/>
    </xf>
    <xf numFmtId="10" fontId="6" fillId="3" borderId="63" xfId="1" applyNumberFormat="1" applyFont="1" applyFill="1" applyBorder="1" applyAlignment="1" applyProtection="1">
      <alignment horizontal="center"/>
      <protection locked="0"/>
    </xf>
    <xf numFmtId="0" fontId="6" fillId="2" borderId="63" xfId="0" applyFont="1" applyFill="1" applyBorder="1"/>
    <xf numFmtId="0" fontId="6" fillId="2" borderId="63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vertical="center" wrapText="1"/>
    </xf>
    <xf numFmtId="0" fontId="2" fillId="4" borderId="50" xfId="0" applyFont="1" applyFill="1" applyBorder="1"/>
    <xf numFmtId="2" fontId="6" fillId="2" borderId="67" xfId="0" applyNumberFormat="1" applyFont="1" applyFill="1" applyBorder="1" applyAlignment="1">
      <alignment horizontal="center" vertical="center" wrapText="1"/>
    </xf>
    <xf numFmtId="2" fontId="6" fillId="0" borderId="67" xfId="0" applyNumberFormat="1" applyFont="1" applyFill="1" applyBorder="1" applyAlignment="1">
      <alignment horizontal="center" vertical="center" wrapText="1"/>
    </xf>
    <xf numFmtId="2" fontId="16" fillId="2" borderId="67" xfId="0" applyNumberFormat="1" applyFont="1" applyFill="1" applyBorder="1" applyAlignment="1">
      <alignment horizontal="center" vertical="center" wrapText="1"/>
    </xf>
    <xf numFmtId="2" fontId="16" fillId="2" borderId="68" xfId="0" applyNumberFormat="1" applyFont="1" applyFill="1" applyBorder="1" applyAlignment="1">
      <alignment horizontal="center" vertical="center" wrapText="1"/>
    </xf>
    <xf numFmtId="0" fontId="6" fillId="4" borderId="69" xfId="0" applyFont="1" applyFill="1" applyBorder="1"/>
    <xf numFmtId="2" fontId="16" fillId="0" borderId="70" xfId="0" applyNumberFormat="1" applyFont="1" applyFill="1" applyBorder="1" applyAlignment="1">
      <alignment horizontal="center" vertical="center" wrapText="1"/>
    </xf>
    <xf numFmtId="2" fontId="6" fillId="0" borderId="70" xfId="0" applyNumberFormat="1" applyFont="1" applyFill="1" applyBorder="1" applyAlignment="1">
      <alignment horizontal="center" vertical="center" wrapText="1"/>
    </xf>
    <xf numFmtId="2" fontId="16" fillId="0" borderId="71" xfId="0" applyNumberFormat="1" applyFont="1" applyFill="1" applyBorder="1" applyAlignment="1">
      <alignment horizontal="center" vertical="center" wrapText="1"/>
    </xf>
    <xf numFmtId="0" fontId="6" fillId="4" borderId="21" xfId="0" applyFont="1" applyFill="1" applyBorder="1"/>
    <xf numFmtId="2" fontId="16" fillId="0" borderId="14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2" fontId="16" fillId="0" borderId="72" xfId="0" applyNumberFormat="1" applyFont="1" applyFill="1" applyBorder="1" applyAlignment="1">
      <alignment horizontal="center" vertical="center" wrapText="1"/>
    </xf>
    <xf numFmtId="0" fontId="6" fillId="4" borderId="73" xfId="0" applyFont="1" applyFill="1" applyBorder="1"/>
    <xf numFmtId="2" fontId="0" fillId="5" borderId="74" xfId="0" applyNumberFormat="1" applyFill="1" applyBorder="1"/>
    <xf numFmtId="2" fontId="16" fillId="0" borderId="67" xfId="0" applyNumberFormat="1" applyFont="1" applyFill="1" applyBorder="1" applyAlignment="1">
      <alignment horizontal="center" vertical="center" wrapText="1"/>
    </xf>
    <xf numFmtId="2" fontId="7" fillId="6" borderId="67" xfId="0" applyNumberFormat="1" applyFont="1" applyFill="1" applyBorder="1" applyAlignment="1">
      <alignment horizontal="center" vertical="center" wrapText="1"/>
    </xf>
    <xf numFmtId="2" fontId="4" fillId="0" borderId="68" xfId="0" applyNumberFormat="1" applyFont="1" applyFill="1" applyBorder="1" applyAlignment="1">
      <alignment horizontal="center" vertical="center"/>
    </xf>
    <xf numFmtId="2" fontId="7" fillId="6" borderId="70" xfId="0" applyNumberFormat="1" applyFont="1" applyFill="1" applyBorder="1" applyAlignment="1">
      <alignment horizontal="center" vertical="center" wrapText="1"/>
    </xf>
    <xf numFmtId="2" fontId="4" fillId="0" borderId="71" xfId="0" applyNumberFormat="1" applyFont="1" applyFill="1" applyBorder="1" applyAlignment="1">
      <alignment horizontal="center" vertical="center"/>
    </xf>
    <xf numFmtId="2" fontId="7" fillId="6" borderId="14" xfId="0" applyNumberFormat="1" applyFont="1" applyFill="1" applyBorder="1" applyAlignment="1">
      <alignment horizontal="center" vertical="center" wrapText="1"/>
    </xf>
    <xf numFmtId="2" fontId="4" fillId="0" borderId="72" xfId="0" applyNumberFormat="1" applyFont="1" applyFill="1" applyBorder="1" applyAlignment="1">
      <alignment horizontal="center" vertical="center"/>
    </xf>
    <xf numFmtId="4" fontId="9" fillId="0" borderId="60" xfId="0" applyNumberFormat="1" applyFont="1" applyBorder="1" applyAlignment="1">
      <alignment horizontal="right" vertical="center"/>
    </xf>
    <xf numFmtId="4" fontId="9" fillId="0" borderId="61" xfId="0" applyNumberFormat="1" applyFont="1" applyBorder="1" applyAlignment="1">
      <alignment horizontal="right" vertical="center"/>
    </xf>
    <xf numFmtId="4" fontId="9" fillId="0" borderId="75" xfId="0" applyNumberFormat="1" applyFont="1" applyBorder="1" applyAlignment="1">
      <alignment horizontal="right" vertical="center"/>
    </xf>
    <xf numFmtId="0" fontId="8" fillId="4" borderId="66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vertical="center"/>
    </xf>
    <xf numFmtId="4" fontId="8" fillId="0" borderId="78" xfId="0" applyNumberFormat="1" applyFont="1" applyFill="1" applyBorder="1" applyAlignment="1">
      <alignment vertical="center"/>
    </xf>
    <xf numFmtId="4" fontId="8" fillId="0" borderId="79" xfId="0" applyNumberFormat="1" applyFont="1" applyFill="1" applyBorder="1" applyAlignment="1">
      <alignment vertical="center"/>
    </xf>
    <xf numFmtId="3" fontId="8" fillId="0" borderId="80" xfId="0" applyNumberFormat="1" applyFont="1" applyFill="1" applyBorder="1" applyAlignment="1">
      <alignment vertical="center"/>
    </xf>
    <xf numFmtId="4" fontId="0" fillId="0" borderId="0" xfId="0" applyNumberFormat="1" applyFill="1" applyBorder="1"/>
    <xf numFmtId="0" fontId="7" fillId="4" borderId="74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vertical="center" wrapText="1"/>
    </xf>
    <xf numFmtId="0" fontId="4" fillId="4" borderId="66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5" fillId="4" borderId="57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left" vertical="center" wrapText="1"/>
    </xf>
    <xf numFmtId="0" fontId="8" fillId="4" borderId="50" xfId="0" applyFont="1" applyFill="1" applyBorder="1" applyAlignment="1">
      <alignment horizontal="left" vertical="center" wrapText="1"/>
    </xf>
    <xf numFmtId="0" fontId="8" fillId="4" borderId="49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left" vertical="center" wrapText="1"/>
    </xf>
    <xf numFmtId="0" fontId="8" fillId="4" borderId="58" xfId="0" applyFont="1" applyFill="1" applyBorder="1" applyAlignment="1">
      <alignment horizontal="left" vertical="center" wrapText="1"/>
    </xf>
    <xf numFmtId="0" fontId="8" fillId="4" borderId="53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</cellXfs>
  <cellStyles count="5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AD50"/>
  <sheetViews>
    <sheetView topLeftCell="B1" zoomScale="80" zoomScaleNormal="80" workbookViewId="0">
      <selection activeCell="D17" sqref="D17"/>
    </sheetView>
  </sheetViews>
  <sheetFormatPr baseColWidth="10" defaultColWidth="11.42578125" defaultRowHeight="15" x14ac:dyDescent="0.25"/>
  <cols>
    <col min="2" max="2" width="43.5703125" customWidth="1"/>
    <col min="3" max="3" width="10.140625" customWidth="1"/>
    <col min="4" max="4" width="10.140625" style="3" customWidth="1"/>
    <col min="5" max="5" width="10.140625" style="5" customWidth="1"/>
    <col min="6" max="8" width="10.140625" customWidth="1"/>
    <col min="9" max="10" width="10.140625" style="2" customWidth="1"/>
    <col min="11" max="11" width="10.140625" style="3" customWidth="1"/>
    <col min="12" max="12" width="17.28515625" style="3" customWidth="1"/>
    <col min="13" max="19" width="10.140625" customWidth="1"/>
    <col min="20" max="20" width="0" hidden="1" customWidth="1"/>
    <col min="24" max="24" width="43.140625" customWidth="1"/>
    <col min="25" max="25" width="13.140625" customWidth="1"/>
    <col min="26" max="26" width="17" customWidth="1"/>
    <col min="27" max="30" width="13.140625" customWidth="1"/>
  </cols>
  <sheetData>
    <row r="1" spans="2:30" x14ac:dyDescent="0.25">
      <c r="C1" s="2"/>
      <c r="D1" s="2"/>
      <c r="E1" s="129"/>
      <c r="K1" s="2"/>
      <c r="L1" s="2"/>
    </row>
    <row r="2" spans="2:30" ht="19.5" customHeight="1" x14ac:dyDescent="0.3">
      <c r="B2" s="1" t="s">
        <v>85</v>
      </c>
      <c r="C2" s="130"/>
      <c r="D2" s="130"/>
      <c r="E2" s="131"/>
      <c r="K2" s="2"/>
      <c r="L2" s="2"/>
    </row>
    <row r="3" spans="2:30" ht="15.75" thickBot="1" x14ac:dyDescent="0.3">
      <c r="C3" s="2"/>
      <c r="D3" s="2"/>
      <c r="E3" s="129"/>
      <c r="K3" s="2"/>
      <c r="L3" s="2"/>
    </row>
    <row r="4" spans="2:30" ht="45" customHeight="1" x14ac:dyDescent="0.25">
      <c r="B4" s="182" t="s">
        <v>82</v>
      </c>
      <c r="C4" s="178" t="s">
        <v>0</v>
      </c>
      <c r="D4" s="178" t="s">
        <v>1</v>
      </c>
      <c r="E4" s="176" t="s">
        <v>2</v>
      </c>
      <c r="F4" s="176" t="s">
        <v>3</v>
      </c>
      <c r="G4" s="176" t="s">
        <v>4</v>
      </c>
      <c r="H4" s="176" t="s">
        <v>5</v>
      </c>
      <c r="I4" s="176" t="s">
        <v>6</v>
      </c>
      <c r="J4" s="176" t="s">
        <v>83</v>
      </c>
      <c r="K4" s="176" t="s">
        <v>7</v>
      </c>
      <c r="L4" s="176" t="s">
        <v>113</v>
      </c>
      <c r="M4" s="178" t="s">
        <v>8</v>
      </c>
      <c r="N4" s="178" t="s">
        <v>1</v>
      </c>
      <c r="O4" s="176" t="s">
        <v>9</v>
      </c>
      <c r="P4" s="178" t="s">
        <v>1</v>
      </c>
      <c r="Q4" s="176" t="s">
        <v>10</v>
      </c>
      <c r="R4" s="178" t="s">
        <v>1</v>
      </c>
      <c r="S4" s="180" t="s">
        <v>11</v>
      </c>
      <c r="T4" s="175" t="s">
        <v>94</v>
      </c>
      <c r="X4" s="186" t="s">
        <v>106</v>
      </c>
      <c r="Y4" s="178" t="s">
        <v>107</v>
      </c>
      <c r="Z4" s="188" t="s">
        <v>108</v>
      </c>
      <c r="AA4" s="176" t="s">
        <v>109</v>
      </c>
      <c r="AB4" s="176" t="s">
        <v>110</v>
      </c>
      <c r="AC4" s="176" t="s">
        <v>111</v>
      </c>
      <c r="AD4" s="184" t="s">
        <v>112</v>
      </c>
    </row>
    <row r="5" spans="2:30" ht="36" customHeight="1" thickBot="1" x14ac:dyDescent="0.3">
      <c r="B5" s="183"/>
      <c r="C5" s="179"/>
      <c r="D5" s="179"/>
      <c r="E5" s="177"/>
      <c r="F5" s="177"/>
      <c r="G5" s="177"/>
      <c r="H5" s="177"/>
      <c r="I5" s="177"/>
      <c r="J5" s="177"/>
      <c r="K5" s="177"/>
      <c r="L5" s="177"/>
      <c r="M5" s="179"/>
      <c r="N5" s="179"/>
      <c r="O5" s="177"/>
      <c r="P5" s="179"/>
      <c r="Q5" s="177"/>
      <c r="R5" s="179"/>
      <c r="S5" s="181"/>
      <c r="T5" s="175"/>
      <c r="X5" s="187"/>
      <c r="Y5" s="179"/>
      <c r="Z5" s="189"/>
      <c r="AA5" s="177"/>
      <c r="AB5" s="177"/>
      <c r="AC5" s="177"/>
      <c r="AD5" s="185"/>
    </row>
    <row r="6" spans="2:30" ht="15.75" customHeight="1" x14ac:dyDescent="0.25">
      <c r="B6" s="157" t="s">
        <v>12</v>
      </c>
      <c r="C6" s="145">
        <v>28.8</v>
      </c>
      <c r="D6" s="146">
        <v>18.04</v>
      </c>
      <c r="E6" s="147">
        <v>0</v>
      </c>
      <c r="F6" s="147">
        <v>0.22</v>
      </c>
      <c r="G6" s="147">
        <v>0.35</v>
      </c>
      <c r="H6" s="147">
        <v>0.01</v>
      </c>
      <c r="I6" s="147">
        <v>6.91</v>
      </c>
      <c r="J6" s="159">
        <v>18.04</v>
      </c>
      <c r="K6" s="147">
        <v>0.26</v>
      </c>
      <c r="L6" s="160">
        <v>17.670000000000002</v>
      </c>
      <c r="M6" s="147">
        <v>1.59</v>
      </c>
      <c r="N6" s="159">
        <v>57.59</v>
      </c>
      <c r="O6" s="147">
        <v>5.55</v>
      </c>
      <c r="P6" s="159">
        <v>67.2</v>
      </c>
      <c r="Q6" s="147">
        <v>4.22</v>
      </c>
      <c r="R6" s="159">
        <v>14.33</v>
      </c>
      <c r="S6" s="161">
        <f>C6+E6+F6+G6+H6+I6+K6+M6+O6+Q6</f>
        <v>47.910000000000004</v>
      </c>
      <c r="T6" s="158">
        <f>S6*44/12</f>
        <v>175.67</v>
      </c>
      <c r="U6" s="111"/>
      <c r="X6" s="157" t="s">
        <v>12</v>
      </c>
      <c r="Y6" s="145">
        <v>18.04</v>
      </c>
      <c r="Z6" s="146">
        <v>17.670000000000002</v>
      </c>
      <c r="AA6" s="147">
        <v>57.59</v>
      </c>
      <c r="AB6" s="147">
        <v>67.2</v>
      </c>
      <c r="AC6" s="147">
        <v>14.33</v>
      </c>
      <c r="AD6" s="148">
        <v>15.74</v>
      </c>
    </row>
    <row r="7" spans="2:30" ht="15.75" customHeight="1" x14ac:dyDescent="0.25">
      <c r="B7" s="149" t="s">
        <v>13</v>
      </c>
      <c r="C7" s="150">
        <v>25</v>
      </c>
      <c r="D7" s="151">
        <v>14.99</v>
      </c>
      <c r="E7" s="150">
        <v>0</v>
      </c>
      <c r="F7" s="150">
        <v>0.08</v>
      </c>
      <c r="G7" s="150">
        <v>0.32</v>
      </c>
      <c r="H7" s="150">
        <v>0.01</v>
      </c>
      <c r="I7" s="150">
        <v>6</v>
      </c>
      <c r="J7" s="150">
        <v>15</v>
      </c>
      <c r="K7" s="150">
        <v>0.21</v>
      </c>
      <c r="L7" s="162">
        <v>15.02</v>
      </c>
      <c r="M7" s="150">
        <v>1.49</v>
      </c>
      <c r="N7" s="150">
        <v>27.11</v>
      </c>
      <c r="O7" s="150">
        <v>2.0699999999999998</v>
      </c>
      <c r="P7" s="150">
        <v>79.09</v>
      </c>
      <c r="Q7" s="150">
        <v>1.86</v>
      </c>
      <c r="R7" s="150">
        <v>9.86</v>
      </c>
      <c r="S7" s="163">
        <f t="shared" ref="S7:S14" si="0">C7+E7+F7+G7+H7+I7+K7+M7+O7+Q7</f>
        <v>37.04</v>
      </c>
      <c r="T7" s="158">
        <f t="shared" ref="T7:T15" si="1">S7*44/12</f>
        <v>135.81333333333333</v>
      </c>
      <c r="U7" s="111"/>
      <c r="X7" s="149" t="s">
        <v>13</v>
      </c>
      <c r="Y7" s="150">
        <v>15</v>
      </c>
      <c r="Z7" s="151">
        <v>15.02</v>
      </c>
      <c r="AA7" s="150">
        <v>27.11</v>
      </c>
      <c r="AB7" s="150">
        <v>79.09</v>
      </c>
      <c r="AC7" s="150">
        <v>9.86</v>
      </c>
      <c r="AD7" s="152">
        <v>13.62</v>
      </c>
    </row>
    <row r="8" spans="2:30" ht="15.75" customHeight="1" x14ac:dyDescent="0.25">
      <c r="B8" s="149" t="s">
        <v>14</v>
      </c>
      <c r="C8" s="150">
        <v>80.89</v>
      </c>
      <c r="D8" s="151">
        <v>9.8699999999999992</v>
      </c>
      <c r="E8" s="150">
        <v>0.1</v>
      </c>
      <c r="F8" s="150">
        <v>0.68</v>
      </c>
      <c r="G8" s="150">
        <v>5.0999999999999996</v>
      </c>
      <c r="H8" s="150">
        <v>0.02</v>
      </c>
      <c r="I8" s="150">
        <v>19.41</v>
      </c>
      <c r="J8" s="150">
        <v>10.17</v>
      </c>
      <c r="K8" s="150">
        <v>2.76</v>
      </c>
      <c r="L8" s="162">
        <v>9.9700000000000006</v>
      </c>
      <c r="M8" s="150">
        <v>4.0599999999999996</v>
      </c>
      <c r="N8" s="150">
        <v>32.229999999999997</v>
      </c>
      <c r="O8" s="150">
        <v>7.67</v>
      </c>
      <c r="P8" s="150">
        <v>23.86</v>
      </c>
      <c r="Q8" s="150">
        <v>2.42</v>
      </c>
      <c r="R8" s="150">
        <v>9.1199999999999992</v>
      </c>
      <c r="S8" s="163">
        <f t="shared" si="0"/>
        <v>123.11</v>
      </c>
      <c r="T8" s="158">
        <f t="shared" si="1"/>
        <v>451.40333333333336</v>
      </c>
      <c r="U8" s="111"/>
      <c r="X8" s="149" t="s">
        <v>14</v>
      </c>
      <c r="Y8" s="150">
        <v>10.17</v>
      </c>
      <c r="Z8" s="151">
        <v>9.9700000000000006</v>
      </c>
      <c r="AA8" s="150">
        <v>32.229999999999997</v>
      </c>
      <c r="AB8" s="150">
        <v>23.86</v>
      </c>
      <c r="AC8" s="150">
        <v>9.1199999999999992</v>
      </c>
      <c r="AD8" s="152">
        <v>9.1</v>
      </c>
    </row>
    <row r="9" spans="2:30" ht="15.75" customHeight="1" x14ac:dyDescent="0.25">
      <c r="B9" s="149" t="s">
        <v>84</v>
      </c>
      <c r="C9" s="150">
        <v>72.94</v>
      </c>
      <c r="D9" s="151">
        <v>10.61</v>
      </c>
      <c r="E9" s="150">
        <v>0.01</v>
      </c>
      <c r="F9" s="150">
        <v>0.54</v>
      </c>
      <c r="G9" s="150">
        <v>3.66</v>
      </c>
      <c r="H9" s="150">
        <v>0.01</v>
      </c>
      <c r="I9" s="150">
        <v>17.510000000000002</v>
      </c>
      <c r="J9" s="150">
        <v>10.6</v>
      </c>
      <c r="K9" s="150">
        <v>1.97</v>
      </c>
      <c r="L9" s="162">
        <v>10.38</v>
      </c>
      <c r="M9" s="150">
        <v>3.24</v>
      </c>
      <c r="N9" s="150">
        <v>27.58</v>
      </c>
      <c r="O9" s="150">
        <v>20.73</v>
      </c>
      <c r="P9" s="150">
        <v>84.96</v>
      </c>
      <c r="Q9" s="150">
        <v>2.16</v>
      </c>
      <c r="R9" s="150">
        <v>11.53</v>
      </c>
      <c r="S9" s="163">
        <f t="shared" si="0"/>
        <v>122.77000000000001</v>
      </c>
      <c r="T9" s="158">
        <f t="shared" si="1"/>
        <v>450.15666666666669</v>
      </c>
      <c r="U9" s="111"/>
      <c r="X9" s="149" t="s">
        <v>84</v>
      </c>
      <c r="Y9" s="150">
        <v>10.6</v>
      </c>
      <c r="Z9" s="151">
        <v>10.38</v>
      </c>
      <c r="AA9" s="150">
        <v>27.58</v>
      </c>
      <c r="AB9" s="150">
        <v>84.96</v>
      </c>
      <c r="AC9" s="150">
        <v>11.53</v>
      </c>
      <c r="AD9" s="152">
        <v>16.53</v>
      </c>
    </row>
    <row r="10" spans="2:30" ht="15.75" customHeight="1" x14ac:dyDescent="0.25">
      <c r="B10" s="149" t="s">
        <v>15</v>
      </c>
      <c r="C10" s="150">
        <v>61.22</v>
      </c>
      <c r="D10" s="151">
        <v>24.36</v>
      </c>
      <c r="E10" s="150">
        <v>7.0000000000000007E-2</v>
      </c>
      <c r="F10" s="150">
        <v>0.46</v>
      </c>
      <c r="G10" s="150">
        <v>3.56</v>
      </c>
      <c r="H10" s="150">
        <v>0.01</v>
      </c>
      <c r="I10" s="150">
        <v>14.69</v>
      </c>
      <c r="J10" s="150">
        <v>26.18</v>
      </c>
      <c r="K10" s="150">
        <v>1.9</v>
      </c>
      <c r="L10" s="162">
        <v>24.17</v>
      </c>
      <c r="M10" s="150">
        <v>7.62</v>
      </c>
      <c r="N10" s="150">
        <v>34.32</v>
      </c>
      <c r="O10" s="150">
        <v>12.88</v>
      </c>
      <c r="P10" s="150">
        <v>45.2</v>
      </c>
      <c r="Q10" s="150">
        <v>2.69</v>
      </c>
      <c r="R10" s="150">
        <v>11.8</v>
      </c>
      <c r="S10" s="163">
        <f t="shared" si="0"/>
        <v>105.10000000000001</v>
      </c>
      <c r="T10" s="158">
        <f t="shared" si="1"/>
        <v>385.36666666666673</v>
      </c>
      <c r="U10" s="111"/>
      <c r="X10" s="149" t="s">
        <v>15</v>
      </c>
      <c r="Y10" s="150">
        <v>26.18</v>
      </c>
      <c r="Z10" s="151">
        <v>24.17</v>
      </c>
      <c r="AA10" s="150">
        <v>34.32</v>
      </c>
      <c r="AB10" s="150">
        <v>45.2</v>
      </c>
      <c r="AC10" s="150">
        <v>11.8</v>
      </c>
      <c r="AD10" s="152">
        <v>20.62</v>
      </c>
    </row>
    <row r="11" spans="2:30" x14ac:dyDescent="0.25">
      <c r="B11" s="149" t="s">
        <v>81</v>
      </c>
      <c r="C11" s="150">
        <v>108.12</v>
      </c>
      <c r="D11" s="151">
        <v>6.06</v>
      </c>
      <c r="E11" s="150">
        <v>0.49</v>
      </c>
      <c r="F11" s="150">
        <v>0.39</v>
      </c>
      <c r="G11" s="150">
        <v>3.79</v>
      </c>
      <c r="H11" s="150">
        <v>0.02</v>
      </c>
      <c r="I11" s="150">
        <v>25.95</v>
      </c>
      <c r="J11" s="150">
        <v>6.09</v>
      </c>
      <c r="K11" s="150">
        <v>2.02</v>
      </c>
      <c r="L11" s="162">
        <v>5.97</v>
      </c>
      <c r="M11" s="150">
        <v>3.24</v>
      </c>
      <c r="N11" s="150">
        <v>19.61</v>
      </c>
      <c r="O11" s="150">
        <v>13.32</v>
      </c>
      <c r="P11" s="150">
        <v>34.94</v>
      </c>
      <c r="Q11" s="150">
        <v>3.07</v>
      </c>
      <c r="R11" s="150">
        <v>7.36</v>
      </c>
      <c r="S11" s="163">
        <f t="shared" si="0"/>
        <v>160.41</v>
      </c>
      <c r="T11" s="158">
        <f t="shared" si="1"/>
        <v>588.16999999999996</v>
      </c>
      <c r="U11" s="111"/>
      <c r="X11" s="149" t="s">
        <v>81</v>
      </c>
      <c r="Y11" s="150">
        <v>6.09</v>
      </c>
      <c r="Z11" s="151">
        <v>5.97</v>
      </c>
      <c r="AA11" s="150">
        <v>19.61</v>
      </c>
      <c r="AB11" s="150">
        <v>34.94</v>
      </c>
      <c r="AC11" s="150">
        <v>7.36</v>
      </c>
      <c r="AD11" s="152">
        <v>6.01</v>
      </c>
    </row>
    <row r="12" spans="2:30" x14ac:dyDescent="0.25">
      <c r="B12" s="149" t="s">
        <v>80</v>
      </c>
      <c r="C12" s="150">
        <v>52.41</v>
      </c>
      <c r="D12" s="151">
        <v>8.9700000000000006</v>
      </c>
      <c r="E12" s="150">
        <v>0.05</v>
      </c>
      <c r="F12" s="150">
        <v>0.39</v>
      </c>
      <c r="G12" s="150">
        <v>1.77</v>
      </c>
      <c r="H12" s="150">
        <v>0.12</v>
      </c>
      <c r="I12" s="150">
        <v>12.58</v>
      </c>
      <c r="J12" s="150">
        <v>8.99</v>
      </c>
      <c r="K12" s="150">
        <v>1.32</v>
      </c>
      <c r="L12" s="162">
        <v>8.81</v>
      </c>
      <c r="M12" s="150">
        <v>3.02</v>
      </c>
      <c r="N12" s="150">
        <v>22.43</v>
      </c>
      <c r="O12" s="150">
        <v>9.36</v>
      </c>
      <c r="P12" s="150">
        <v>24.13</v>
      </c>
      <c r="Q12" s="150">
        <v>2.3199999999999998</v>
      </c>
      <c r="R12" s="150">
        <v>6.89</v>
      </c>
      <c r="S12" s="163">
        <f t="shared" si="0"/>
        <v>83.339999999999975</v>
      </c>
      <c r="T12" s="158">
        <f t="shared" si="1"/>
        <v>305.57999999999993</v>
      </c>
      <c r="U12" s="111"/>
      <c r="X12" s="149" t="s">
        <v>80</v>
      </c>
      <c r="Y12" s="150">
        <v>8.99</v>
      </c>
      <c r="Z12" s="151">
        <v>8.81</v>
      </c>
      <c r="AA12" s="150">
        <v>22.43</v>
      </c>
      <c r="AB12" s="150">
        <v>24.13</v>
      </c>
      <c r="AC12" s="150">
        <v>6.89</v>
      </c>
      <c r="AD12" s="152">
        <v>7.79</v>
      </c>
    </row>
    <row r="13" spans="2:30" x14ac:dyDescent="0.25">
      <c r="B13" s="149" t="s">
        <v>16</v>
      </c>
      <c r="C13" s="150">
        <v>50.12</v>
      </c>
      <c r="D13" s="151">
        <v>17.920000000000002</v>
      </c>
      <c r="E13" s="150">
        <v>0</v>
      </c>
      <c r="F13" s="150">
        <v>0.23</v>
      </c>
      <c r="G13" s="150">
        <v>0.7</v>
      </c>
      <c r="H13" s="150">
        <v>0</v>
      </c>
      <c r="I13" s="150">
        <v>12.03</v>
      </c>
      <c r="J13" s="150">
        <v>17.920000000000002</v>
      </c>
      <c r="K13" s="150">
        <v>0.41</v>
      </c>
      <c r="L13" s="162">
        <v>17.55</v>
      </c>
      <c r="M13" s="150">
        <v>19.18</v>
      </c>
      <c r="N13" s="150">
        <v>24.74</v>
      </c>
      <c r="O13" s="150">
        <v>3.96</v>
      </c>
      <c r="P13" s="150">
        <v>55.04</v>
      </c>
      <c r="Q13" s="150" t="s">
        <v>17</v>
      </c>
      <c r="R13" s="150" t="s">
        <v>17</v>
      </c>
      <c r="S13" s="163">
        <f>C13+E13+F13+G13+H13+I13+K13+M13+O13</f>
        <v>86.629999999999981</v>
      </c>
      <c r="T13" s="158">
        <f t="shared" si="1"/>
        <v>317.64333333333326</v>
      </c>
      <c r="U13" s="111"/>
      <c r="X13" s="149" t="s">
        <v>16</v>
      </c>
      <c r="Y13" s="150">
        <v>17.920000000000002</v>
      </c>
      <c r="Z13" s="151">
        <v>17.55</v>
      </c>
      <c r="AA13" s="150">
        <v>24.74</v>
      </c>
      <c r="AB13" s="150">
        <v>55.04</v>
      </c>
      <c r="AC13" s="150"/>
      <c r="AD13" s="152">
        <v>14.2</v>
      </c>
    </row>
    <row r="14" spans="2:30" ht="15.75" thickBot="1" x14ac:dyDescent="0.3">
      <c r="B14" s="153" t="s">
        <v>18</v>
      </c>
      <c r="C14" s="154">
        <v>49.44</v>
      </c>
      <c r="D14" s="155">
        <v>20.79</v>
      </c>
      <c r="E14" s="154">
        <v>1.42</v>
      </c>
      <c r="F14" s="154">
        <v>0.15</v>
      </c>
      <c r="G14" s="154">
        <v>1.01</v>
      </c>
      <c r="H14" s="154">
        <v>0.08</v>
      </c>
      <c r="I14" s="154">
        <v>11.87</v>
      </c>
      <c r="J14" s="154">
        <v>21.07</v>
      </c>
      <c r="K14" s="154">
        <v>0.59</v>
      </c>
      <c r="L14" s="164">
        <v>20.93</v>
      </c>
      <c r="M14" s="154">
        <v>1.1599999999999999</v>
      </c>
      <c r="N14" s="154">
        <v>44.26</v>
      </c>
      <c r="O14" s="154">
        <v>6.62</v>
      </c>
      <c r="P14" s="154">
        <v>67.52</v>
      </c>
      <c r="Q14" s="154">
        <v>3.47</v>
      </c>
      <c r="R14" s="154">
        <v>36.24</v>
      </c>
      <c r="S14" s="165">
        <f t="shared" si="0"/>
        <v>75.809999999999988</v>
      </c>
      <c r="T14" s="158">
        <f t="shared" si="1"/>
        <v>277.96999999999997</v>
      </c>
      <c r="U14" s="111"/>
      <c r="X14" s="153" t="s">
        <v>18</v>
      </c>
      <c r="Y14" s="154">
        <v>21.07</v>
      </c>
      <c r="Z14" s="155">
        <v>20.93</v>
      </c>
      <c r="AA14" s="154">
        <v>44.26</v>
      </c>
      <c r="AB14" s="154">
        <v>67.52</v>
      </c>
      <c r="AC14" s="154">
        <v>36.24</v>
      </c>
      <c r="AD14" s="156">
        <v>18.899999999999999</v>
      </c>
    </row>
    <row r="15" spans="2:30" x14ac:dyDescent="0.25">
      <c r="C15" s="88"/>
      <c r="D15" s="108"/>
      <c r="E15" s="89"/>
      <c r="K15" s="2"/>
      <c r="L15" s="2"/>
      <c r="S15" s="102"/>
      <c r="T15" s="134">
        <f t="shared" si="1"/>
        <v>0</v>
      </c>
    </row>
    <row r="16" spans="2:30" x14ac:dyDescent="0.25">
      <c r="C16" s="88"/>
      <c r="D16" s="108"/>
      <c r="E16" s="89"/>
      <c r="K16" s="2"/>
      <c r="L16" s="2"/>
    </row>
    <row r="17" spans="3:12" x14ac:dyDescent="0.25">
      <c r="C17" s="88"/>
      <c r="D17" s="108"/>
      <c r="E17" s="89"/>
      <c r="K17" s="2"/>
      <c r="L17" s="2"/>
    </row>
    <row r="18" spans="3:12" x14ac:dyDescent="0.25">
      <c r="C18" s="88"/>
      <c r="D18" s="108"/>
      <c r="E18" s="89"/>
      <c r="K18" s="2"/>
      <c r="L18" s="2"/>
    </row>
    <row r="19" spans="3:12" x14ac:dyDescent="0.25">
      <c r="C19" s="88"/>
      <c r="D19" s="108"/>
      <c r="E19" s="89"/>
      <c r="K19" s="2"/>
      <c r="L19" s="2"/>
    </row>
    <row r="20" spans="3:12" x14ac:dyDescent="0.25">
      <c r="C20" s="88"/>
      <c r="D20" s="108"/>
      <c r="E20" s="89"/>
      <c r="K20" s="2"/>
      <c r="L20" s="2"/>
    </row>
    <row r="21" spans="3:12" x14ac:dyDescent="0.25">
      <c r="C21" s="88"/>
      <c r="D21" s="108"/>
      <c r="E21" s="89"/>
      <c r="K21" s="2"/>
      <c r="L21" s="2"/>
    </row>
    <row r="22" spans="3:12" x14ac:dyDescent="0.25">
      <c r="C22" s="88"/>
      <c r="D22" s="108"/>
      <c r="E22" s="89"/>
      <c r="K22" s="2"/>
      <c r="L22" s="2"/>
    </row>
    <row r="23" spans="3:12" x14ac:dyDescent="0.25">
      <c r="C23" s="88"/>
      <c r="D23" s="108"/>
      <c r="E23" s="89"/>
      <c r="K23" s="2"/>
      <c r="L23" s="2"/>
    </row>
    <row r="24" spans="3:12" x14ac:dyDescent="0.25">
      <c r="C24" s="88"/>
      <c r="D24" s="108"/>
      <c r="E24" s="89"/>
      <c r="K24" s="2"/>
      <c r="L24" s="2"/>
    </row>
    <row r="25" spans="3:12" x14ac:dyDescent="0.25">
      <c r="C25" s="88"/>
      <c r="D25" s="108"/>
      <c r="E25" s="89"/>
      <c r="K25" s="2"/>
      <c r="L25" s="2"/>
    </row>
    <row r="26" spans="3:12" x14ac:dyDescent="0.25">
      <c r="C26" s="88"/>
      <c r="D26" s="108"/>
      <c r="E26" s="89"/>
      <c r="K26" s="2"/>
      <c r="L26" s="2"/>
    </row>
    <row r="27" spans="3:12" x14ac:dyDescent="0.25">
      <c r="C27" s="88"/>
      <c r="D27" s="108"/>
      <c r="E27" s="89"/>
      <c r="K27" s="2"/>
      <c r="L27" s="2"/>
    </row>
    <row r="28" spans="3:12" x14ac:dyDescent="0.25">
      <c r="C28" s="88"/>
      <c r="D28" s="108"/>
      <c r="E28" s="89"/>
      <c r="K28" s="2"/>
      <c r="L28" s="2"/>
    </row>
    <row r="29" spans="3:12" x14ac:dyDescent="0.25">
      <c r="C29" s="88"/>
      <c r="D29" s="108"/>
      <c r="E29" s="89"/>
      <c r="K29" s="2"/>
      <c r="L29" s="2"/>
    </row>
    <row r="30" spans="3:12" x14ac:dyDescent="0.25">
      <c r="C30" s="88"/>
      <c r="D30" s="108"/>
      <c r="E30" s="89"/>
      <c r="K30" s="2"/>
      <c r="L30" s="2"/>
    </row>
    <row r="31" spans="3:12" x14ac:dyDescent="0.25">
      <c r="C31" s="88"/>
      <c r="D31" s="108"/>
      <c r="E31" s="89"/>
      <c r="K31" s="2"/>
      <c r="L31" s="2"/>
    </row>
    <row r="32" spans="3:12" x14ac:dyDescent="0.25">
      <c r="C32" s="88"/>
      <c r="D32" s="108"/>
      <c r="E32" s="89"/>
      <c r="K32" s="2"/>
      <c r="L32" s="2"/>
    </row>
    <row r="33" spans="4:12" x14ac:dyDescent="0.25">
      <c r="D33" s="2"/>
      <c r="K33" s="2"/>
      <c r="L33" s="2"/>
    </row>
    <row r="34" spans="4:12" x14ac:dyDescent="0.25">
      <c r="D34" s="2"/>
      <c r="K34" s="2"/>
      <c r="L34" s="2"/>
    </row>
    <row r="35" spans="4:12" x14ac:dyDescent="0.25">
      <c r="D35" s="2"/>
      <c r="K35" s="2"/>
      <c r="L35" s="2"/>
    </row>
    <row r="36" spans="4:12" x14ac:dyDescent="0.25">
      <c r="D36" s="2"/>
      <c r="K36" s="2"/>
      <c r="L36" s="2"/>
    </row>
    <row r="37" spans="4:12" x14ac:dyDescent="0.25">
      <c r="D37" s="2"/>
      <c r="K37" s="2"/>
      <c r="L37" s="2"/>
    </row>
    <row r="38" spans="4:12" x14ac:dyDescent="0.25">
      <c r="D38" s="2"/>
      <c r="K38" s="2"/>
      <c r="L38" s="2"/>
    </row>
    <row r="39" spans="4:12" x14ac:dyDescent="0.25">
      <c r="D39" s="2"/>
      <c r="K39" s="2"/>
      <c r="L39" s="2"/>
    </row>
    <row r="40" spans="4:12" x14ac:dyDescent="0.25">
      <c r="D40" s="2"/>
      <c r="K40" s="2"/>
      <c r="L40" s="2"/>
    </row>
    <row r="41" spans="4:12" x14ac:dyDescent="0.25">
      <c r="D41" s="2"/>
      <c r="K41" s="2"/>
      <c r="L41" s="2"/>
    </row>
    <row r="42" spans="4:12" x14ac:dyDescent="0.25">
      <c r="D42" s="2"/>
      <c r="K42" s="2"/>
      <c r="L42" s="2"/>
    </row>
    <row r="43" spans="4:12" x14ac:dyDescent="0.25">
      <c r="D43" s="2"/>
      <c r="K43" s="2"/>
      <c r="L43" s="2"/>
    </row>
    <row r="44" spans="4:12" x14ac:dyDescent="0.25">
      <c r="D44" s="2"/>
      <c r="K44" s="2"/>
      <c r="L44" s="2"/>
    </row>
    <row r="45" spans="4:12" x14ac:dyDescent="0.25">
      <c r="D45" s="2"/>
      <c r="K45" s="2"/>
      <c r="L45" s="2"/>
    </row>
    <row r="46" spans="4:12" x14ac:dyDescent="0.25">
      <c r="D46" s="2"/>
      <c r="K46" s="2"/>
      <c r="L46" s="2"/>
    </row>
    <row r="47" spans="4:12" x14ac:dyDescent="0.25">
      <c r="D47" s="2"/>
      <c r="K47" s="2"/>
      <c r="L47" s="2"/>
    </row>
    <row r="48" spans="4:12" x14ac:dyDescent="0.25">
      <c r="D48" s="2"/>
      <c r="K48" s="2"/>
      <c r="L48" s="2"/>
    </row>
    <row r="49" spans="4:4" x14ac:dyDescent="0.25">
      <c r="D49" s="2"/>
    </row>
    <row r="50" spans="4:4" x14ac:dyDescent="0.25">
      <c r="D50" s="2"/>
    </row>
  </sheetData>
  <mergeCells count="26">
    <mergeCell ref="AC4:AC5"/>
    <mergeCell ref="AD4:AD5"/>
    <mergeCell ref="X4:X5"/>
    <mergeCell ref="Y4:Y5"/>
    <mergeCell ref="Z4:Z5"/>
    <mergeCell ref="AA4:AA5"/>
    <mergeCell ref="AB4:AB5"/>
    <mergeCell ref="G4:G5"/>
    <mergeCell ref="B4:B5"/>
    <mergeCell ref="C4:C5"/>
    <mergeCell ref="D4:D5"/>
    <mergeCell ref="E4:E5"/>
    <mergeCell ref="F4:F5"/>
    <mergeCell ref="T4:T5"/>
    <mergeCell ref="Q4:Q5"/>
    <mergeCell ref="R4:R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" right="0.7" top="0.75" bottom="0.75" header="0.3" footer="0.3"/>
  <pageSetup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rgb="FF00B0F0"/>
  </sheetPr>
  <dimension ref="B5:R20"/>
  <sheetViews>
    <sheetView tabSelected="1" zoomScaleNormal="100" workbookViewId="0">
      <selection activeCell="L3" sqref="L3"/>
    </sheetView>
  </sheetViews>
  <sheetFormatPr baseColWidth="10" defaultRowHeight="15" x14ac:dyDescent="0.25"/>
  <cols>
    <col min="2" max="2" width="39.85546875" customWidth="1"/>
    <col min="3" max="3" width="35.42578125" customWidth="1"/>
    <col min="4" max="12" width="9.42578125" customWidth="1"/>
    <col min="15" max="15" width="11.85546875" bestFit="1" customWidth="1"/>
    <col min="17" max="17" width="17.85546875" customWidth="1"/>
  </cols>
  <sheetData>
    <row r="5" spans="2:18" ht="18.75" x14ac:dyDescent="0.3">
      <c r="B5" s="1" t="s">
        <v>90</v>
      </c>
    </row>
    <row r="6" spans="2:18" ht="19.5" customHeight="1" thickBot="1" x14ac:dyDescent="0.3">
      <c r="C6" s="13"/>
    </row>
    <row r="7" spans="2:18" ht="25.5" customHeight="1" x14ac:dyDescent="0.25">
      <c r="B7" s="192" t="s">
        <v>95</v>
      </c>
      <c r="C7" s="192" t="s">
        <v>66</v>
      </c>
      <c r="D7" s="194" t="s">
        <v>27</v>
      </c>
      <c r="E7" s="195"/>
      <c r="F7" s="190" t="s">
        <v>28</v>
      </c>
      <c r="G7" s="191"/>
      <c r="H7" s="196" t="s">
        <v>29</v>
      </c>
      <c r="I7" s="197"/>
      <c r="J7" s="198"/>
      <c r="K7" s="41" t="s">
        <v>30</v>
      </c>
      <c r="L7" s="42" t="s">
        <v>31</v>
      </c>
      <c r="N7" s="2"/>
      <c r="O7" s="2"/>
      <c r="P7" s="2"/>
      <c r="Q7" s="2"/>
      <c r="R7" s="2"/>
    </row>
    <row r="8" spans="2:18" x14ac:dyDescent="0.25">
      <c r="B8" s="193"/>
      <c r="C8" s="193"/>
      <c r="D8" s="90" t="s">
        <v>97</v>
      </c>
      <c r="E8" s="90" t="s">
        <v>32</v>
      </c>
      <c r="F8" s="91" t="s">
        <v>69</v>
      </c>
      <c r="G8" s="91" t="s">
        <v>33</v>
      </c>
      <c r="H8" s="91" t="s">
        <v>34</v>
      </c>
      <c r="I8" s="90" t="s">
        <v>35</v>
      </c>
      <c r="J8" s="90" t="s">
        <v>36</v>
      </c>
      <c r="K8" s="90" t="s">
        <v>37</v>
      </c>
      <c r="L8" s="92" t="s">
        <v>38</v>
      </c>
      <c r="N8" s="2"/>
      <c r="O8" s="2"/>
      <c r="P8" s="2"/>
      <c r="Q8" s="2"/>
      <c r="R8" s="2"/>
    </row>
    <row r="9" spans="2:18" ht="15.75" thickBot="1" x14ac:dyDescent="0.3">
      <c r="B9" s="93" t="s">
        <v>96</v>
      </c>
      <c r="C9" s="93" t="s">
        <v>67</v>
      </c>
      <c r="D9" s="94" t="s">
        <v>68</v>
      </c>
      <c r="E9" s="95" t="s">
        <v>68</v>
      </c>
      <c r="F9" s="94" t="s">
        <v>68</v>
      </c>
      <c r="G9" s="94" t="s">
        <v>68</v>
      </c>
      <c r="H9" s="94" t="s">
        <v>68</v>
      </c>
      <c r="I9" s="95" t="s">
        <v>68</v>
      </c>
      <c r="J9" s="95" t="s">
        <v>68</v>
      </c>
      <c r="K9" s="95" t="s">
        <v>68</v>
      </c>
      <c r="L9" s="96" t="s">
        <v>68</v>
      </c>
      <c r="N9" s="124"/>
      <c r="O9" s="124"/>
      <c r="P9" s="2"/>
      <c r="Q9" s="124"/>
      <c r="R9" s="2"/>
    </row>
    <row r="10" spans="2:18" x14ac:dyDescent="0.25">
      <c r="B10" s="32" t="s">
        <v>12</v>
      </c>
      <c r="C10" s="118" t="s">
        <v>98</v>
      </c>
      <c r="D10" s="43">
        <f>'Results C ENF'!C6*'IPCC default values'!B7</f>
        <v>105.6</v>
      </c>
      <c r="E10" s="43">
        <f>('Results C ENF'!E6+'Results C ENF'!M6)*'IPCC default values'!B7</f>
        <v>5.83</v>
      </c>
      <c r="F10" s="45">
        <f>'Results C ENF'!I6*'IPCC default values'!B7</f>
        <v>25.336666666666666</v>
      </c>
      <c r="G10" s="43">
        <f>E10*'IPCC default values'!B8</f>
        <v>1.3992</v>
      </c>
      <c r="H10" s="45">
        <f>('Results C ENF'!F6+'Results C ENF'!G6+'Results C ENF'!H6)*'IPCC default values'!B7</f>
        <v>2.1266666666666665</v>
      </c>
      <c r="I10" s="45">
        <f>'Results C ENF'!O6*'IPCC default values'!B7</f>
        <v>20.349999999999998</v>
      </c>
      <c r="J10" s="45">
        <f>'Results C ENF'!K6*'IPCC default values'!B7</f>
        <v>0.95333333333333337</v>
      </c>
      <c r="K10" s="45">
        <f>'Results C ENF'!Q6*'IPCC default values'!B7</f>
        <v>15.473333333333331</v>
      </c>
      <c r="L10" s="85">
        <f t="shared" ref="L10:L18" si="0">SUM(D10:K10)</f>
        <v>177.0692</v>
      </c>
      <c r="N10" s="125"/>
      <c r="O10" s="125"/>
      <c r="P10" s="2"/>
      <c r="Q10" s="125"/>
      <c r="R10" s="2"/>
    </row>
    <row r="11" spans="2:18" x14ac:dyDescent="0.25">
      <c r="B11" s="33" t="s">
        <v>13</v>
      </c>
      <c r="C11" s="119" t="s">
        <v>99</v>
      </c>
      <c r="D11" s="44">
        <f>'Results C ENF'!C7*'IPCC default values'!B7</f>
        <v>91.666666666666657</v>
      </c>
      <c r="E11" s="116">
        <f>('Results C ENF'!E7+'Results C ENF'!M7)*'IPCC default values'!B7</f>
        <v>5.4633333333333329</v>
      </c>
      <c r="F11" s="116">
        <f>'Results C ENF'!I7*'IPCC default values'!B7</f>
        <v>22</v>
      </c>
      <c r="G11" s="116">
        <f>E11*'IPCC default values'!B8</f>
        <v>1.3111999999999999</v>
      </c>
      <c r="H11" s="116">
        <f>('Results C ENF'!F7+'Results C ENF'!G7+'Results C ENF'!H7)*'IPCC default values'!B7</f>
        <v>1.5033333333333334</v>
      </c>
      <c r="I11" s="116">
        <f>'Results C ENF'!O7*'IPCC default values'!B7</f>
        <v>7.589999999999999</v>
      </c>
      <c r="J11" s="116">
        <f>'Results C ENF'!K7*'IPCC default values'!B7</f>
        <v>0.76999999999999991</v>
      </c>
      <c r="K11" s="116">
        <f>'Results C ENF'!Q7*'IPCC default values'!B7</f>
        <v>6.82</v>
      </c>
      <c r="L11" s="117">
        <f t="shared" si="0"/>
        <v>137.12453333333332</v>
      </c>
      <c r="N11" s="2"/>
      <c r="O11" s="2"/>
      <c r="P11" s="2"/>
      <c r="Q11" s="2"/>
      <c r="R11" s="2"/>
    </row>
    <row r="12" spans="2:18" x14ac:dyDescent="0.25">
      <c r="B12" s="33" t="s">
        <v>14</v>
      </c>
      <c r="C12" s="119" t="s">
        <v>100</v>
      </c>
      <c r="D12" s="44">
        <f>'Results C ENF'!C8*'IPCC default values'!B7</f>
        <v>296.59666666666664</v>
      </c>
      <c r="E12" s="116">
        <f>('Results C ENF'!E8+'Results C ENF'!M8)*'IPCC default values'!B7</f>
        <v>15.25333333333333</v>
      </c>
      <c r="F12" s="116">
        <f>'Results C ENF'!I8*'IPCC default values'!B7</f>
        <v>71.17</v>
      </c>
      <c r="G12" s="116">
        <f>E12*'IPCC default values'!B8</f>
        <v>3.6607999999999992</v>
      </c>
      <c r="H12" s="116">
        <f>('Results C ENF'!F8+'Results C ENF'!G8+'Results C ENF'!H8)*'IPCC default values'!B7</f>
        <v>21.266666666666662</v>
      </c>
      <c r="I12" s="116">
        <f>'Results C ENF'!O8*'IPCC default values'!B7</f>
        <v>28.123333333333331</v>
      </c>
      <c r="J12" s="116">
        <f>'Results C ENF'!K8*'IPCC default values'!B7</f>
        <v>10.119999999999999</v>
      </c>
      <c r="K12" s="116">
        <f>'Results C ENF'!Q8*'IPCC default values'!B7</f>
        <v>8.8733333333333331</v>
      </c>
      <c r="L12" s="117">
        <f>SUM(D12:K12)</f>
        <v>455.0641333333333</v>
      </c>
      <c r="N12" s="124"/>
      <c r="O12" s="2"/>
      <c r="P12" s="2"/>
      <c r="Q12" s="2"/>
      <c r="R12" s="2"/>
    </row>
    <row r="13" spans="2:18" x14ac:dyDescent="0.25">
      <c r="B13" s="33" t="s">
        <v>84</v>
      </c>
      <c r="C13" s="119" t="s">
        <v>101</v>
      </c>
      <c r="D13" s="44">
        <f>'Results C ENF'!C9*'IPCC default values'!B7</f>
        <v>267.44666666666666</v>
      </c>
      <c r="E13" s="116">
        <f>('Results C ENF'!E9+'Results C ENF'!M9)*'IPCC default values'!B7</f>
        <v>11.916666666666666</v>
      </c>
      <c r="F13" s="116">
        <f>'Results C ENF'!I9*'IPCC default values'!B7</f>
        <v>64.203333333333333</v>
      </c>
      <c r="G13" s="116">
        <f>E13*'IPCC default values'!B8</f>
        <v>2.86</v>
      </c>
      <c r="H13" s="116">
        <f>('Results C ENF'!F9+'Results C ENF'!G9+'Results C ENF'!H9)*'IPCC default values'!B7</f>
        <v>15.436666666666666</v>
      </c>
      <c r="I13" s="116">
        <f>'Results C ENF'!O9*'IPCC default values'!B7</f>
        <v>76.010000000000005</v>
      </c>
      <c r="J13" s="116">
        <f>'Results C ENF'!K9*'IPCC default values'!B7</f>
        <v>7.2233333333333327</v>
      </c>
      <c r="K13" s="116">
        <f>'Results C ENF'!Q9*'IPCC default values'!B7</f>
        <v>7.92</v>
      </c>
      <c r="L13" s="117">
        <f>SUM(D13:K13)</f>
        <v>453.01666666666671</v>
      </c>
      <c r="N13" s="125"/>
      <c r="O13" s="2"/>
      <c r="P13" s="2"/>
      <c r="Q13" s="2"/>
      <c r="R13" s="2"/>
    </row>
    <row r="14" spans="2:18" x14ac:dyDescent="0.25">
      <c r="B14" s="33" t="s">
        <v>15</v>
      </c>
      <c r="C14" s="119" t="s">
        <v>102</v>
      </c>
      <c r="D14" s="44">
        <f>'Results C ENF'!C10*'IPCC default values'!B7</f>
        <v>224.47333333333333</v>
      </c>
      <c r="E14" s="116">
        <f>('Results C ENF'!E10+'Results C ENF'!M10)*'IPCC default values'!B7</f>
        <v>28.196666666666665</v>
      </c>
      <c r="F14" s="116">
        <f>'Results C ENF'!I10*'IPCC default values'!B7</f>
        <v>53.86333333333333</v>
      </c>
      <c r="G14" s="116">
        <f>E14*'IPCC default values'!B8</f>
        <v>6.7671999999999999</v>
      </c>
      <c r="H14" s="116">
        <f>('Results C ENF'!F10+'Results C ENF'!G10+'Results C ENF'!H10)*'IPCC default values'!B7</f>
        <v>14.776666666666667</v>
      </c>
      <c r="I14" s="116">
        <f>'Results C ENF'!O10*'IPCC default values'!B7</f>
        <v>47.226666666666667</v>
      </c>
      <c r="J14" s="116">
        <f>'Results C ENF'!K10*'IPCC default values'!B7</f>
        <v>6.9666666666666659</v>
      </c>
      <c r="K14" s="116">
        <f>'Results C ENF'!Q10*'IPCC default values'!B7</f>
        <v>9.8633333333333333</v>
      </c>
      <c r="L14" s="117">
        <f>SUM(D14:K14)</f>
        <v>392.13386666666662</v>
      </c>
      <c r="N14" s="2"/>
      <c r="O14" s="2"/>
      <c r="P14" s="2"/>
      <c r="Q14" s="2"/>
      <c r="R14" s="2"/>
    </row>
    <row r="15" spans="2:18" x14ac:dyDescent="0.25">
      <c r="B15" s="33" t="s">
        <v>81</v>
      </c>
      <c r="C15" s="119" t="s">
        <v>103</v>
      </c>
      <c r="D15" s="44">
        <f>'Results C ENF'!C11*'IPCC default values'!B7</f>
        <v>396.44</v>
      </c>
      <c r="E15" s="116">
        <f>('Results C ENF'!E11+'Results C ENF'!M11)*'IPCC default values'!B7</f>
        <v>13.676666666666668</v>
      </c>
      <c r="F15" s="116">
        <f>'Results C ENF'!I11*'IPCC default values'!B7</f>
        <v>95.149999999999991</v>
      </c>
      <c r="G15" s="116">
        <f>E15*'IPCC default values'!B8</f>
        <v>3.2824</v>
      </c>
      <c r="H15" s="116">
        <f>('Results C ENF'!F11+'Results C ENF'!G11+'Results C ENF'!H11)*'IPCC default values'!B7</f>
        <v>15.399999999999997</v>
      </c>
      <c r="I15" s="116">
        <f>'Results C ENF'!O11*'IPCC default values'!B7</f>
        <v>48.839999999999996</v>
      </c>
      <c r="J15" s="116">
        <f>'Results C ENF'!K11*'IPCC default values'!B7</f>
        <v>7.4066666666666663</v>
      </c>
      <c r="K15" s="116">
        <f>'Results C ENF'!Q11*'IPCC default values'!B7</f>
        <v>11.256666666666666</v>
      </c>
      <c r="L15" s="117">
        <f t="shared" si="0"/>
        <v>591.45240000000001</v>
      </c>
      <c r="N15" s="124"/>
      <c r="O15" s="2"/>
      <c r="P15" s="2"/>
      <c r="Q15" s="2"/>
      <c r="R15" s="2"/>
    </row>
    <row r="16" spans="2:18" x14ac:dyDescent="0.25">
      <c r="B16" s="33" t="s">
        <v>80</v>
      </c>
      <c r="C16" s="119" t="s">
        <v>104</v>
      </c>
      <c r="D16" s="44">
        <f>'Results C ENF'!C12*'IPCC default values'!B7</f>
        <v>192.17</v>
      </c>
      <c r="E16" s="46">
        <f>('Results C ENF'!E12+'Results C ENF'!M12)*'IPCC default values'!B7</f>
        <v>11.256666666666666</v>
      </c>
      <c r="F16" s="46">
        <f>'Results C ENF'!I12*'IPCC default values'!B7</f>
        <v>46.126666666666665</v>
      </c>
      <c r="G16" s="46">
        <f>E16*'IPCC default values'!B8</f>
        <v>2.7015999999999996</v>
      </c>
      <c r="H16" s="46">
        <f>('Results C ENF'!F12+'Results C ENF'!G12+'Results C ENF'!H12)*'IPCC default values'!B7</f>
        <v>8.3600000000000012</v>
      </c>
      <c r="I16" s="46">
        <f>'Results C ENF'!O12*'IPCC default values'!B7</f>
        <v>34.319999999999993</v>
      </c>
      <c r="J16" s="46">
        <f>'Results C ENF'!K12*'IPCC default values'!B7</f>
        <v>4.84</v>
      </c>
      <c r="K16" s="46">
        <f>'Results C ENF'!Q12*'IPCC default values'!B7</f>
        <v>8.5066666666666659</v>
      </c>
      <c r="L16" s="86">
        <f t="shared" si="0"/>
        <v>308.28159999999997</v>
      </c>
      <c r="N16" s="126"/>
      <c r="O16" s="127"/>
      <c r="P16" s="128"/>
      <c r="Q16" s="2"/>
      <c r="R16" s="2"/>
    </row>
    <row r="17" spans="2:18" x14ac:dyDescent="0.25">
      <c r="B17" s="33" t="s">
        <v>16</v>
      </c>
      <c r="C17" s="119" t="s">
        <v>47</v>
      </c>
      <c r="D17" s="44">
        <f>'Results C ENF'!C13*'IPCC default values'!B7</f>
        <v>183.77333333333331</v>
      </c>
      <c r="E17" s="46">
        <f>('Results C ENF'!E13+'Results C ENF'!M13)*'IPCC default values'!B7</f>
        <v>70.326666666666668</v>
      </c>
      <c r="F17" s="46">
        <f>'Results C ENF'!I13*'IPCC default values'!B7</f>
        <v>44.109999999999992</v>
      </c>
      <c r="G17" s="46"/>
      <c r="H17" s="46">
        <f>('Results C ENF'!F13+'Results C ENF'!G13+'Results C ENF'!H13)*'IPCC default values'!B7</f>
        <v>3.4099999999999997</v>
      </c>
      <c r="I17" s="46">
        <f>'Results C ENF'!O13*'IPCC default values'!B7</f>
        <v>14.52</v>
      </c>
      <c r="J17" s="46">
        <f>'Results C ENF'!K13*'IPCC default values'!B7</f>
        <v>1.5033333333333332</v>
      </c>
      <c r="K17" s="46"/>
      <c r="L17" s="86">
        <f t="shared" si="0"/>
        <v>317.64333333333332</v>
      </c>
      <c r="N17" s="126"/>
      <c r="O17" s="127"/>
      <c r="P17" s="127"/>
      <c r="Q17" s="2"/>
      <c r="R17" s="2"/>
    </row>
    <row r="18" spans="2:18" ht="15.75" thickBot="1" x14ac:dyDescent="0.3">
      <c r="B18" s="34" t="s">
        <v>18</v>
      </c>
      <c r="C18" s="120" t="s">
        <v>105</v>
      </c>
      <c r="D18" s="113">
        <f>'Results C ENF'!C14*'IPCC default values'!B7</f>
        <v>181.27999999999997</v>
      </c>
      <c r="E18" s="135">
        <f>('Results C ENF'!E14+'Results C ENF'!M14)*'IPCC default values'!B7</f>
        <v>9.4599999999999991</v>
      </c>
      <c r="F18" s="135">
        <f>'Results C ENF'!I14*'IPCC default values'!B7</f>
        <v>43.523333333333326</v>
      </c>
      <c r="G18" s="135">
        <f>E18*'IPCC default values'!B8</f>
        <v>2.2703999999999995</v>
      </c>
      <c r="H18" s="135">
        <f>('Results C ENF'!F14+'Results C ENF'!G14+'Results C ENF'!H14)*'IPCC default values'!B7</f>
        <v>4.5466666666666669</v>
      </c>
      <c r="I18" s="135">
        <f>'Results C ENF'!O14*'IPCC default values'!B7</f>
        <v>24.273333333333333</v>
      </c>
      <c r="J18" s="135">
        <f>'Results C ENF'!K14*'IPCC default values'!B7</f>
        <v>2.1633333333333331</v>
      </c>
      <c r="K18" s="135">
        <f>'Results C ENF'!Q14*'IPCC default values'!B7</f>
        <v>12.723333333333333</v>
      </c>
      <c r="L18" s="136">
        <f t="shared" si="0"/>
        <v>280.24040000000002</v>
      </c>
      <c r="N18" s="2"/>
      <c r="O18" s="2"/>
      <c r="P18" s="2"/>
      <c r="Q18" s="2"/>
      <c r="R18" s="2"/>
    </row>
    <row r="19" spans="2:18" x14ac:dyDescent="0.25">
      <c r="N19" s="125"/>
      <c r="O19" s="2"/>
      <c r="P19" s="2"/>
      <c r="Q19" s="2"/>
      <c r="R19" s="2"/>
    </row>
    <row r="20" spans="2:18" x14ac:dyDescent="0.25">
      <c r="N20" s="2"/>
      <c r="O20" s="2"/>
      <c r="P20" s="2"/>
      <c r="Q20" s="2"/>
      <c r="R20" s="2"/>
    </row>
  </sheetData>
  <mergeCells count="5">
    <mergeCell ref="F7:G7"/>
    <mergeCell ref="C7:C8"/>
    <mergeCell ref="D7:E7"/>
    <mergeCell ref="H7:J7"/>
    <mergeCell ref="B7:B8"/>
  </mergeCells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rgb="FF00B050"/>
  </sheetPr>
  <dimension ref="B2:L13"/>
  <sheetViews>
    <sheetView zoomScaleNormal="100" workbookViewId="0">
      <selection activeCell="J10" sqref="J10"/>
    </sheetView>
  </sheetViews>
  <sheetFormatPr baseColWidth="10" defaultRowHeight="15" x14ac:dyDescent="0.25"/>
  <cols>
    <col min="2" max="2" width="38.42578125" customWidth="1"/>
    <col min="4" max="4" width="14.42578125" customWidth="1"/>
    <col min="10" max="10" width="4" customWidth="1"/>
  </cols>
  <sheetData>
    <row r="2" spans="2:12" ht="18.75" x14ac:dyDescent="0.3">
      <c r="B2" s="1" t="s">
        <v>25</v>
      </c>
    </row>
    <row r="3" spans="2:12" ht="19.5" customHeight="1" thickBot="1" x14ac:dyDescent="0.3">
      <c r="B3" s="13"/>
    </row>
    <row r="4" spans="2:12" ht="64.5" thickBot="1" x14ac:dyDescent="0.3">
      <c r="B4" s="80" t="s">
        <v>59</v>
      </c>
      <c r="C4" s="81" t="s">
        <v>20</v>
      </c>
      <c r="D4" s="82" t="s">
        <v>21</v>
      </c>
      <c r="E4" s="83" t="s">
        <v>19</v>
      </c>
      <c r="F4" s="81" t="s">
        <v>22</v>
      </c>
      <c r="G4" s="81" t="s">
        <v>23</v>
      </c>
      <c r="H4" s="81" t="s">
        <v>24</v>
      </c>
      <c r="I4" s="84" t="s">
        <v>25</v>
      </c>
      <c r="J4" s="4"/>
      <c r="K4" s="76" t="s">
        <v>26</v>
      </c>
      <c r="L4" s="114"/>
    </row>
    <row r="5" spans="2:12" x14ac:dyDescent="0.25">
      <c r="B5" s="67" t="s">
        <v>43</v>
      </c>
      <c r="C5" s="57">
        <f>'Results C ENF'!C6+'Results C ENF'!E6+'Results C ENF'!M6</f>
        <v>30.39</v>
      </c>
      <c r="D5" s="59">
        <f>44/12</f>
        <v>3.6666666666666665</v>
      </c>
      <c r="E5" s="61">
        <f>'Reserve C average-ha'!D10+'Reserve C average-ha'!E10</f>
        <v>111.42999999999999</v>
      </c>
      <c r="F5" s="63">
        <f>E5*K5</f>
        <v>26.735461805555556</v>
      </c>
      <c r="G5" s="63">
        <f>('Results C ENF'!F6+'Results C ENF'!G6+'Results C ENF'!H6+'Results C ENF'!K6+'Results C ENF'!O6)*'Total CO2-ha'!D5</f>
        <v>23.429999999999996</v>
      </c>
      <c r="H5" s="65">
        <f>'Results C ENF'!Q6*'Total CO2-ha'!D5</f>
        <v>15.473333333333331</v>
      </c>
      <c r="I5" s="68">
        <f>SUM(E5:H5)</f>
        <v>177.06879513888887</v>
      </c>
      <c r="K5" s="77">
        <f>'Results C ENF'!I6/'Results C ENF'!C6</f>
        <v>0.23993055555555556</v>
      </c>
      <c r="L5" s="102"/>
    </row>
    <row r="6" spans="2:12" x14ac:dyDescent="0.25">
      <c r="B6" s="33" t="s">
        <v>60</v>
      </c>
      <c r="C6" s="58">
        <f>'Results C ENF'!C7+'Results C ENF'!E7+'Results C ENF'!M7</f>
        <v>26.49</v>
      </c>
      <c r="D6" s="60">
        <f t="shared" ref="D6:D13" si="0">44/12</f>
        <v>3.6666666666666665</v>
      </c>
      <c r="E6" s="62">
        <f>'Reserve C average-ha'!D11+'Reserve C average-ha'!E11</f>
        <v>97.13</v>
      </c>
      <c r="F6" s="64">
        <f t="shared" ref="F6:F13" si="1">E6*K6</f>
        <v>23.311199999999999</v>
      </c>
      <c r="G6" s="64">
        <f>('Results C ENF'!F7+'Results C ENF'!G7+'Results C ENF'!H7+'Results C ENF'!K7+'Results C ENF'!O7)*'Total CO2-ha'!D6</f>
        <v>9.8633333333333333</v>
      </c>
      <c r="H6" s="66">
        <f>'Results C ENF'!Q7*'Total CO2-ha'!D6</f>
        <v>6.82</v>
      </c>
      <c r="I6" s="69">
        <f t="shared" ref="I6:I13" si="2">SUM(E6:H6)</f>
        <v>137.12453333333332</v>
      </c>
      <c r="K6" s="78">
        <f>'Results C ENF'!I7/'Results C ENF'!C7</f>
        <v>0.24</v>
      </c>
      <c r="L6" s="102"/>
    </row>
    <row r="7" spans="2:12" x14ac:dyDescent="0.25">
      <c r="B7" s="33" t="s">
        <v>44</v>
      </c>
      <c r="C7" s="58">
        <f>'Results C ENF'!C8+'Results C ENF'!E8+'Results C ENF'!M8</f>
        <v>85.05</v>
      </c>
      <c r="D7" s="60">
        <f t="shared" si="0"/>
        <v>3.6666666666666665</v>
      </c>
      <c r="E7" s="62">
        <f>'Reserve C average-ha'!D12+'Reserve C average-ha'!E12</f>
        <v>311.84999999999997</v>
      </c>
      <c r="F7" s="64">
        <f>E7*K7</f>
        <v>74.830121152181974</v>
      </c>
      <c r="G7" s="63">
        <f>('Results C ENF'!F8+'Results C ENF'!G8+'Results C ENF'!H8+'Results C ENF'!K8+'Results C ENF'!O8)*'Total CO2-ha'!D7</f>
        <v>59.509999999999984</v>
      </c>
      <c r="H7" s="66">
        <f>'Results C ENF'!Q8*'Total CO2-ha'!D7</f>
        <v>8.8733333333333331</v>
      </c>
      <c r="I7" s="69">
        <f t="shared" si="2"/>
        <v>455.06345448551525</v>
      </c>
      <c r="K7" s="78">
        <f>'Results C ENF'!I8/'Results C ENF'!C8</f>
        <v>0.23995549511682532</v>
      </c>
      <c r="L7" s="112"/>
    </row>
    <row r="8" spans="2:12" x14ac:dyDescent="0.25">
      <c r="B8" s="33" t="s">
        <v>61</v>
      </c>
      <c r="C8" s="58">
        <f>'Results C ENF'!C9+'Results C ENF'!E9+'Results C ENF'!M9</f>
        <v>76.19</v>
      </c>
      <c r="D8" s="60">
        <f t="shared" si="0"/>
        <v>3.6666666666666665</v>
      </c>
      <c r="E8" s="62">
        <f>'Reserve C average-ha'!D13+'Reserve C average-ha'!E13</f>
        <v>279.36333333333334</v>
      </c>
      <c r="F8" s="64">
        <f>E8*K8</f>
        <v>67.064052189013807</v>
      </c>
      <c r="G8" s="64">
        <f>('Results C ENF'!F9+'Results C ENF'!G9+'Results C ENF'!H9+'Results C ENF'!K9+'Results C ENF'!O9)*'Total CO2-ha'!D8</f>
        <v>98.67</v>
      </c>
      <c r="H8" s="66">
        <f>'Results C ENF'!Q9*'Total CO2-ha'!D8</f>
        <v>7.92</v>
      </c>
      <c r="I8" s="69">
        <f t="shared" si="2"/>
        <v>453.01738552234718</v>
      </c>
      <c r="K8" s="78">
        <f>'Results C ENF'!I9/'Results C ENF'!C9</f>
        <v>0.24006032355360574</v>
      </c>
      <c r="L8" s="112"/>
    </row>
    <row r="9" spans="2:12" x14ac:dyDescent="0.25">
      <c r="B9" s="33" t="s">
        <v>45</v>
      </c>
      <c r="C9" s="58">
        <f>'Results C ENF'!C10+'Results C ENF'!E10+'Results C ENF'!M10</f>
        <v>68.91</v>
      </c>
      <c r="D9" s="60">
        <f t="shared" si="0"/>
        <v>3.6666666666666665</v>
      </c>
      <c r="E9" s="62">
        <f>'Reserve C average-ha'!D14+'Reserve C average-ha'!E14</f>
        <v>252.67</v>
      </c>
      <c r="F9" s="64">
        <f t="shared" si="1"/>
        <v>60.629243711205483</v>
      </c>
      <c r="G9" s="63">
        <f>('Results C ENF'!F10+'Results C ENF'!G10+'Results C ENF'!H10+'Results C ENF'!K10+'Results C ENF'!O10)*'Total CO2-ha'!D9</f>
        <v>68.97</v>
      </c>
      <c r="H9" s="66">
        <f>'Results C ENF'!Q10*'Total CO2-ha'!D9</f>
        <v>9.8633333333333333</v>
      </c>
      <c r="I9" s="69">
        <f t="shared" si="2"/>
        <v>392.13257704453883</v>
      </c>
      <c r="K9" s="78">
        <f>'Results C ENF'!I10/'Results C ENF'!C10</f>
        <v>0.23995426331264291</v>
      </c>
      <c r="L9" s="112"/>
    </row>
    <row r="10" spans="2:12" x14ac:dyDescent="0.25">
      <c r="B10" s="33" t="s">
        <v>62</v>
      </c>
      <c r="C10" s="58">
        <f>'Results C ENF'!C11+'Results C ENF'!E11+'Results C ENF'!M11</f>
        <v>111.85</v>
      </c>
      <c r="D10" s="60">
        <f t="shared" si="0"/>
        <v>3.6666666666666665</v>
      </c>
      <c r="E10" s="62">
        <f>'Reserve C average-ha'!D15+'Reserve C average-ha'!E15</f>
        <v>410.11666666666667</v>
      </c>
      <c r="F10" s="64">
        <f t="shared" si="1"/>
        <v>98.432551794302626</v>
      </c>
      <c r="G10" s="64">
        <f>('Results C ENF'!F11+'Results C ENF'!G11+'Results C ENF'!H11+'Results C ENF'!K11+'Results C ENF'!O11)*'Total CO2-ha'!D10</f>
        <v>71.646666666666661</v>
      </c>
      <c r="H10" s="66">
        <f>'Results C ENF'!Q11*'Total CO2-ha'!D10</f>
        <v>11.256666666666666</v>
      </c>
      <c r="I10" s="69">
        <f t="shared" si="2"/>
        <v>591.45255179430262</v>
      </c>
      <c r="K10" s="78">
        <f>'Results C ENF'!I11/'Results C ENF'!C11</f>
        <v>0.24001109877913429</v>
      </c>
      <c r="L10" s="102"/>
    </row>
    <row r="11" spans="2:12" x14ac:dyDescent="0.25">
      <c r="B11" s="33" t="s">
        <v>46</v>
      </c>
      <c r="C11" s="58">
        <f>'Results C ENF'!C12+'Results C ENF'!E12+'Results C ENF'!M12</f>
        <v>55.48</v>
      </c>
      <c r="D11" s="60">
        <f t="shared" si="0"/>
        <v>3.6666666666666665</v>
      </c>
      <c r="E11" s="62">
        <f>'Reserve C average-ha'!D16+'Reserve C average-ha'!E16</f>
        <v>203.42666666666665</v>
      </c>
      <c r="F11" s="64">
        <f t="shared" si="1"/>
        <v>48.828610316097439</v>
      </c>
      <c r="G11" s="63">
        <f>('Results C ENF'!F12+'Results C ENF'!G12+'Results C ENF'!H12+'Results C ENF'!K12+'Results C ENF'!O12)*'Total CO2-ha'!D11</f>
        <v>47.52</v>
      </c>
      <c r="H11" s="66">
        <f>'Results C ENF'!Q12*'Total CO2-ha'!D11</f>
        <v>8.5066666666666659</v>
      </c>
      <c r="I11" s="69">
        <f t="shared" si="2"/>
        <v>308.28194364943073</v>
      </c>
      <c r="K11" s="78">
        <f>'Results C ENF'!I12/'Results C ENF'!C12</f>
        <v>0.24003052852509066</v>
      </c>
      <c r="L11" s="102"/>
    </row>
    <row r="12" spans="2:12" x14ac:dyDescent="0.25">
      <c r="B12" s="33" t="s">
        <v>47</v>
      </c>
      <c r="C12" s="58">
        <f>'Results C ENF'!C13+'Results C ENF'!E13+'Results C ENF'!M13</f>
        <v>69.3</v>
      </c>
      <c r="D12" s="60">
        <f t="shared" si="0"/>
        <v>3.6666666666666665</v>
      </c>
      <c r="E12" s="62">
        <f>'Reserve C average-ha'!D17+'Reserve C average-ha'!E17</f>
        <v>254.09999999999997</v>
      </c>
      <c r="F12" s="64">
        <f>E12*K12</f>
        <v>60.990083798882672</v>
      </c>
      <c r="G12" s="64">
        <f>('Results C ENF'!F13+'Results C ENF'!G13+'Results C ENF'!H13+'Results C ENF'!K13+'Results C ENF'!O13)*'Total CO2-ha'!D12</f>
        <v>19.433333333333334</v>
      </c>
      <c r="H12" s="66"/>
      <c r="I12" s="69">
        <f t="shared" si="2"/>
        <v>334.52341713221597</v>
      </c>
      <c r="K12" s="78">
        <f>'Results C ENF'!I13/'Results C ENF'!C13</f>
        <v>0.24002394253790901</v>
      </c>
      <c r="L12" s="102"/>
    </row>
    <row r="13" spans="2:12" ht="15.75" thickBot="1" x14ac:dyDescent="0.3">
      <c r="B13" s="34" t="s">
        <v>63</v>
      </c>
      <c r="C13" s="70">
        <f>'Results C ENF'!C14+'Results C ENF'!E14+'Results C ENF'!M14</f>
        <v>52.019999999999996</v>
      </c>
      <c r="D13" s="71">
        <f t="shared" si="0"/>
        <v>3.6666666666666665</v>
      </c>
      <c r="E13" s="72">
        <f>'Reserve C average-ha'!D18+'Reserve C average-ha'!E18</f>
        <v>190.73999999999998</v>
      </c>
      <c r="F13" s="73">
        <f t="shared" si="1"/>
        <v>45.794575242718437</v>
      </c>
      <c r="G13" s="73">
        <f>('Results C ENF'!F14+'Results C ENF'!G14+'Results C ENF'!H14+'Results C ENF'!K14+'Results C ENF'!O14)*'Total CO2-ha'!D13</f>
        <v>30.983333333333331</v>
      </c>
      <c r="H13" s="74">
        <f>'Results C ENF'!Q14*'Total CO2-ha'!D13</f>
        <v>12.723333333333333</v>
      </c>
      <c r="I13" s="75">
        <f t="shared" si="2"/>
        <v>280.24124190938511</v>
      </c>
      <c r="K13" s="79">
        <f>'Results C ENF'!I14/'Results C ENF'!C14</f>
        <v>0.24008899676375403</v>
      </c>
      <c r="L13" s="102"/>
    </row>
  </sheetData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5" tint="0.39997558519241921"/>
  </sheetPr>
  <dimension ref="A2:J29"/>
  <sheetViews>
    <sheetView workbookViewId="0">
      <selection activeCell="H15" sqref="H15"/>
    </sheetView>
  </sheetViews>
  <sheetFormatPr baseColWidth="10" defaultRowHeight="15" x14ac:dyDescent="0.25"/>
  <cols>
    <col min="2" max="2" width="39.28515625" customWidth="1"/>
    <col min="3" max="8" width="15" customWidth="1"/>
    <col min="9" max="9" width="14.28515625" customWidth="1"/>
    <col min="10" max="10" width="12.28515625" customWidth="1"/>
  </cols>
  <sheetData>
    <row r="2" spans="1:10" ht="18.75" x14ac:dyDescent="0.3">
      <c r="B2" s="1" t="s">
        <v>115</v>
      </c>
    </row>
    <row r="3" spans="1:10" ht="19.5" thickBot="1" x14ac:dyDescent="0.3">
      <c r="B3" s="97"/>
      <c r="C3" s="98"/>
      <c r="D3" s="98"/>
      <c r="E3" s="98"/>
      <c r="F3" s="98"/>
      <c r="G3" s="98"/>
      <c r="H3" s="98"/>
      <c r="I3" s="88"/>
      <c r="J3" s="88"/>
    </row>
    <row r="4" spans="1:10" x14ac:dyDescent="0.25">
      <c r="A4" s="122"/>
      <c r="B4" s="202" t="s">
        <v>59</v>
      </c>
      <c r="C4" s="199" t="s">
        <v>70</v>
      </c>
      <c r="D4" s="200"/>
      <c r="E4" s="199" t="s">
        <v>71</v>
      </c>
      <c r="F4" s="201"/>
      <c r="G4" s="200" t="s">
        <v>114</v>
      </c>
      <c r="H4" s="204"/>
      <c r="I4" s="108"/>
      <c r="J4" s="108"/>
    </row>
    <row r="5" spans="1:10" ht="15.75" thickBot="1" x14ac:dyDescent="0.3">
      <c r="A5" s="122"/>
      <c r="B5" s="203"/>
      <c r="C5" s="14" t="s">
        <v>41</v>
      </c>
      <c r="D5" s="15" t="s">
        <v>42</v>
      </c>
      <c r="E5" s="16" t="s">
        <v>41</v>
      </c>
      <c r="F5" s="169" t="s">
        <v>42</v>
      </c>
      <c r="G5" s="14" t="s">
        <v>41</v>
      </c>
      <c r="H5" s="17" t="s">
        <v>42</v>
      </c>
      <c r="I5" s="140"/>
      <c r="J5" s="140"/>
    </row>
    <row r="6" spans="1:10" x14ac:dyDescent="0.25">
      <c r="A6" s="122"/>
      <c r="B6" s="118" t="s">
        <v>98</v>
      </c>
      <c r="C6" s="18">
        <v>19154.97</v>
      </c>
      <c r="D6" s="18">
        <f t="shared" ref="D6:D14" si="0">C6/10</f>
        <v>1915.4970000000001</v>
      </c>
      <c r="E6" s="25">
        <v>17135.009999999998</v>
      </c>
      <c r="F6" s="26">
        <f t="shared" ref="F6:F15" si="1">E6/8</f>
        <v>2141.8762499999998</v>
      </c>
      <c r="G6" s="166">
        <v>17574.66</v>
      </c>
      <c r="H6" s="23">
        <f>G6/6</f>
        <v>2929.11</v>
      </c>
      <c r="I6" s="141"/>
      <c r="J6" s="142"/>
    </row>
    <row r="7" spans="1:10" x14ac:dyDescent="0.25">
      <c r="A7" s="122"/>
      <c r="B7" s="119" t="s">
        <v>99</v>
      </c>
      <c r="C7" s="19">
        <v>152989.82999999999</v>
      </c>
      <c r="D7" s="19">
        <f t="shared" si="0"/>
        <v>15298.982999999998</v>
      </c>
      <c r="E7" s="26">
        <v>106680.06</v>
      </c>
      <c r="F7" s="26">
        <f t="shared" si="1"/>
        <v>13335.0075</v>
      </c>
      <c r="G7" s="167">
        <v>92370.33</v>
      </c>
      <c r="H7" s="23">
        <f t="shared" ref="H7:H13" si="2">G7/6</f>
        <v>15395.055</v>
      </c>
      <c r="I7" s="141"/>
      <c r="J7" s="142"/>
    </row>
    <row r="8" spans="1:10" x14ac:dyDescent="0.25">
      <c r="A8" s="122"/>
      <c r="B8" s="119" t="s">
        <v>100</v>
      </c>
      <c r="C8" s="19">
        <v>183291.39</v>
      </c>
      <c r="D8" s="19">
        <f t="shared" si="0"/>
        <v>18329.139000000003</v>
      </c>
      <c r="E8" s="26">
        <v>138404.51999999999</v>
      </c>
      <c r="F8" s="26">
        <f t="shared" si="1"/>
        <v>17300.564999999999</v>
      </c>
      <c r="G8" s="167">
        <v>83647.8</v>
      </c>
      <c r="H8" s="23">
        <f t="shared" si="2"/>
        <v>13941.300000000001</v>
      </c>
      <c r="I8" s="141"/>
      <c r="J8" s="142"/>
    </row>
    <row r="9" spans="1:10" x14ac:dyDescent="0.25">
      <c r="A9" s="122"/>
      <c r="B9" s="119" t="s">
        <v>101</v>
      </c>
      <c r="C9" s="19">
        <v>250064.1</v>
      </c>
      <c r="D9" s="19">
        <f t="shared" si="0"/>
        <v>25006.41</v>
      </c>
      <c r="E9" s="26">
        <v>185587.65</v>
      </c>
      <c r="F9" s="26">
        <f t="shared" si="1"/>
        <v>23198.456249999999</v>
      </c>
      <c r="G9" s="167">
        <v>115877.07</v>
      </c>
      <c r="H9" s="23">
        <f t="shared" si="2"/>
        <v>19312.845000000001</v>
      </c>
      <c r="I9" s="141"/>
      <c r="J9" s="142"/>
    </row>
    <row r="10" spans="1:10" x14ac:dyDescent="0.25">
      <c r="A10" s="122"/>
      <c r="B10" s="119" t="s">
        <v>102</v>
      </c>
      <c r="C10" s="19">
        <v>31681.98</v>
      </c>
      <c r="D10" s="19">
        <f t="shared" si="0"/>
        <v>3168.1979999999999</v>
      </c>
      <c r="E10" s="26">
        <v>20431.62</v>
      </c>
      <c r="F10" s="26">
        <f t="shared" si="1"/>
        <v>2553.9524999999999</v>
      </c>
      <c r="G10" s="167">
        <v>17002.439999999999</v>
      </c>
      <c r="H10" s="23">
        <f t="shared" si="2"/>
        <v>2833.74</v>
      </c>
      <c r="I10" s="141"/>
      <c r="J10" s="142"/>
    </row>
    <row r="11" spans="1:10" x14ac:dyDescent="0.25">
      <c r="A11" s="122"/>
      <c r="B11" s="119" t="s">
        <v>103</v>
      </c>
      <c r="C11" s="19">
        <v>318742.02</v>
      </c>
      <c r="D11" s="19">
        <f t="shared" si="0"/>
        <v>31874.202000000001</v>
      </c>
      <c r="E11" s="26">
        <v>179981.73</v>
      </c>
      <c r="F11" s="26">
        <f t="shared" si="1"/>
        <v>22497.716250000001</v>
      </c>
      <c r="G11" s="167">
        <v>134366.13</v>
      </c>
      <c r="H11" s="23">
        <f t="shared" si="2"/>
        <v>22394.355</v>
      </c>
      <c r="I11" s="141"/>
      <c r="J11" s="142"/>
    </row>
    <row r="12" spans="1:10" x14ac:dyDescent="0.25">
      <c r="A12" s="122"/>
      <c r="B12" s="119" t="s">
        <v>104</v>
      </c>
      <c r="C12" s="19">
        <v>324627.21000000002</v>
      </c>
      <c r="D12" s="19">
        <f t="shared" si="0"/>
        <v>32462.721000000001</v>
      </c>
      <c r="E12" s="26">
        <v>208887.57</v>
      </c>
      <c r="F12" s="26">
        <f t="shared" si="1"/>
        <v>26110.946250000001</v>
      </c>
      <c r="G12" s="167">
        <v>117018.63</v>
      </c>
      <c r="H12" s="23">
        <f>G12/6</f>
        <v>19503.105</v>
      </c>
      <c r="I12" s="141"/>
      <c r="J12" s="142"/>
    </row>
    <row r="13" spans="1:10" x14ac:dyDescent="0.25">
      <c r="A13" s="122"/>
      <c r="B13" s="119" t="s">
        <v>47</v>
      </c>
      <c r="C13" s="19">
        <v>12569.85</v>
      </c>
      <c r="D13" s="19">
        <f t="shared" si="0"/>
        <v>1256.9850000000001</v>
      </c>
      <c r="E13" s="26">
        <v>10095.209999999999</v>
      </c>
      <c r="F13" s="26">
        <f t="shared" si="1"/>
        <v>1261.9012499999999</v>
      </c>
      <c r="G13" s="167">
        <v>7086.15</v>
      </c>
      <c r="H13" s="23">
        <f t="shared" si="2"/>
        <v>1181.0249999999999</v>
      </c>
      <c r="I13" s="141"/>
      <c r="J13" s="142"/>
    </row>
    <row r="14" spans="1:10" ht="15.75" thickBot="1" x14ac:dyDescent="0.3">
      <c r="A14" s="122"/>
      <c r="B14" s="120" t="s">
        <v>105</v>
      </c>
      <c r="C14" s="20">
        <v>6309.63</v>
      </c>
      <c r="D14" s="22">
        <f t="shared" si="0"/>
        <v>630.96299999999997</v>
      </c>
      <c r="E14" s="27">
        <v>1997.64</v>
      </c>
      <c r="F14" s="27">
        <f t="shared" si="1"/>
        <v>249.70500000000001</v>
      </c>
      <c r="G14" s="168">
        <v>2562.66</v>
      </c>
      <c r="H14" s="24">
        <f>G14/6</f>
        <v>427.10999999999996</v>
      </c>
      <c r="I14" s="141"/>
      <c r="J14" s="142"/>
    </row>
    <row r="15" spans="1:10" ht="15.75" thickBot="1" x14ac:dyDescent="0.3">
      <c r="A15" s="122"/>
      <c r="B15" s="121" t="s">
        <v>48</v>
      </c>
      <c r="C15" s="21">
        <f>SUM(C6:C14)</f>
        <v>1299430.98</v>
      </c>
      <c r="D15" s="21">
        <f>C15/10</f>
        <v>129943.098</v>
      </c>
      <c r="E15" s="28">
        <f>SUM(E6:E14)</f>
        <v>869201.00999999989</v>
      </c>
      <c r="F15" s="28">
        <f t="shared" si="1"/>
        <v>108650.12624999999</v>
      </c>
      <c r="G15" s="28">
        <f>SUM(G6:G14)</f>
        <v>587505.87000000011</v>
      </c>
      <c r="H15" s="28">
        <f>SUM(H6:H14)</f>
        <v>97917.64499999999</v>
      </c>
      <c r="I15" s="108"/>
      <c r="J15" s="108"/>
    </row>
    <row r="16" spans="1:10" x14ac:dyDescent="0.25">
      <c r="B16" s="6"/>
      <c r="C16" s="7"/>
      <c r="D16" s="7"/>
      <c r="E16" s="8"/>
      <c r="F16" s="8"/>
      <c r="I16" s="108"/>
      <c r="J16" s="108"/>
    </row>
    <row r="17" spans="5:10" x14ac:dyDescent="0.25">
      <c r="I17" s="88"/>
      <c r="J17" s="88"/>
    </row>
    <row r="18" spans="5:10" ht="14.25" customHeight="1" x14ac:dyDescent="0.25"/>
    <row r="29" spans="5:10" x14ac:dyDescent="0.25">
      <c r="E29" s="9"/>
    </row>
  </sheetData>
  <mergeCells count="4">
    <mergeCell ref="C4:D4"/>
    <mergeCell ref="E4:F4"/>
    <mergeCell ref="B4:B5"/>
    <mergeCell ref="G4:H4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8" tint="0.39997558519241921"/>
  </sheetPr>
  <dimension ref="A2:F23"/>
  <sheetViews>
    <sheetView zoomScaleNormal="100" workbookViewId="0">
      <selection activeCell="G11" sqref="G11"/>
    </sheetView>
  </sheetViews>
  <sheetFormatPr baseColWidth="10" defaultRowHeight="15" x14ac:dyDescent="0.25"/>
  <cols>
    <col min="2" max="2" width="37.85546875" customWidth="1"/>
    <col min="3" max="3" width="15.42578125" customWidth="1"/>
    <col min="4" max="4" width="26.140625" customWidth="1"/>
    <col min="5" max="5" width="27.140625" customWidth="1"/>
    <col min="6" max="6" width="23.28515625" customWidth="1"/>
  </cols>
  <sheetData>
    <row r="2" spans="1:6" ht="18.75" x14ac:dyDescent="0.25">
      <c r="B2" s="13" t="s">
        <v>117</v>
      </c>
    </row>
    <row r="3" spans="1:6" ht="19.5" thickBot="1" x14ac:dyDescent="0.3">
      <c r="B3" s="13"/>
    </row>
    <row r="4" spans="1:6" ht="53.25" customHeight="1" thickBot="1" x14ac:dyDescent="0.3">
      <c r="A4" s="122"/>
      <c r="B4" s="143"/>
      <c r="C4" s="29" t="s">
        <v>25</v>
      </c>
      <c r="D4" s="31" t="s">
        <v>64</v>
      </c>
      <c r="E4" s="30" t="s">
        <v>65</v>
      </c>
      <c r="F4" s="30" t="s">
        <v>116</v>
      </c>
    </row>
    <row r="5" spans="1:6" x14ac:dyDescent="0.25">
      <c r="A5" s="122"/>
      <c r="B5" s="118" t="s">
        <v>98</v>
      </c>
      <c r="C5" s="87">
        <f>'Reserve C average-ha'!L10</f>
        <v>177.0692</v>
      </c>
      <c r="D5" s="37">
        <f>C5*'Activity Data'!D6</f>
        <v>339175.52139240003</v>
      </c>
      <c r="E5" s="10">
        <f>C5*'Activity Data'!F6</f>
        <v>379260.31408649997</v>
      </c>
      <c r="F5" s="10">
        <f>C5*'Activity Data'!H6</f>
        <v>518655.16441199998</v>
      </c>
    </row>
    <row r="6" spans="1:6" x14ac:dyDescent="0.25">
      <c r="A6" s="122"/>
      <c r="B6" s="119" t="s">
        <v>99</v>
      </c>
      <c r="C6" s="64">
        <f>'Reserve C average-ha'!L11</f>
        <v>137.12453333333332</v>
      </c>
      <c r="D6" s="38">
        <f>C6*'Activity Data'!D7</f>
        <v>2097865.9043495995</v>
      </c>
      <c r="E6" s="11">
        <f>C6*'Activity Data'!F7</f>
        <v>1828556.6804339997</v>
      </c>
      <c r="F6" s="11">
        <f>C6*'Activity Data'!H7</f>
        <v>2111039.7325159996</v>
      </c>
    </row>
    <row r="7" spans="1:6" x14ac:dyDescent="0.25">
      <c r="A7" s="122"/>
      <c r="B7" s="119" t="s">
        <v>100</v>
      </c>
      <c r="C7" s="64">
        <f>'Reserve C average-ha'!L12</f>
        <v>455.0641333333333</v>
      </c>
      <c r="D7" s="38">
        <f>C7*'Activity Data'!D8</f>
        <v>8340933.7537812004</v>
      </c>
      <c r="E7" s="11">
        <f>C7*'Activity Data'!F8</f>
        <v>7872866.6179019986</v>
      </c>
      <c r="F7" s="11">
        <f>C7*'Activity Data'!H8</f>
        <v>6344185.6020400003</v>
      </c>
    </row>
    <row r="8" spans="1:6" x14ac:dyDescent="0.25">
      <c r="A8" s="122"/>
      <c r="B8" s="119" t="s">
        <v>101</v>
      </c>
      <c r="C8" s="64">
        <f>'Reserve C average-ha'!L13</f>
        <v>453.01666666666671</v>
      </c>
      <c r="D8" s="38">
        <f>C8*'Activity Data'!D9</f>
        <v>11328320.503500002</v>
      </c>
      <c r="E8" s="115">
        <f>C8*'Activity Data'!F9</f>
        <v>10509287.3221875</v>
      </c>
      <c r="F8" s="11">
        <f>C8*'Activity Data'!H9</f>
        <v>8749040.6657500006</v>
      </c>
    </row>
    <row r="9" spans="1:6" x14ac:dyDescent="0.25">
      <c r="A9" s="122"/>
      <c r="B9" s="119" t="s">
        <v>102</v>
      </c>
      <c r="C9" s="64">
        <f>'Reserve C average-ha'!L14</f>
        <v>392.13386666666662</v>
      </c>
      <c r="D9" s="38">
        <f>C9*'Activity Data'!D10</f>
        <v>1242357.7321055997</v>
      </c>
      <c r="E9" s="115">
        <f>C9*'Activity Data'!F10</f>
        <v>1001491.2691079999</v>
      </c>
      <c r="F9" s="11">
        <f>C9*'Activity Data'!H10</f>
        <v>1111205.4233279999</v>
      </c>
    </row>
    <row r="10" spans="1:6" x14ac:dyDescent="0.25">
      <c r="A10" s="122"/>
      <c r="B10" s="119" t="s">
        <v>103</v>
      </c>
      <c r="C10" s="64">
        <f>'Reserve C average-ha'!L15</f>
        <v>591.45240000000001</v>
      </c>
      <c r="D10" s="38">
        <f>C10*'Activity Data'!D11</f>
        <v>18852073.270984802</v>
      </c>
      <c r="E10" s="11">
        <f>C10*'Activity Data'!F11</f>
        <v>13306328.270581501</v>
      </c>
      <c r="F10" s="11">
        <f>C10*'Activity Data'!H11</f>
        <v>13245195.011202</v>
      </c>
    </row>
    <row r="11" spans="1:6" x14ac:dyDescent="0.25">
      <c r="A11" s="122"/>
      <c r="B11" s="119" t="s">
        <v>104</v>
      </c>
      <c r="C11" s="64">
        <f>'Reserve C average-ha'!L16</f>
        <v>308.28159999999997</v>
      </c>
      <c r="D11" s="38">
        <f>C11*'Activity Data'!D12</f>
        <v>10007659.5702336</v>
      </c>
      <c r="E11" s="11">
        <f>C11*'Activity Data'!F12</f>
        <v>8049524.2874639994</v>
      </c>
      <c r="F11" s="11">
        <f>C11*'Activity Data'!H12</f>
        <v>6012448.414367999</v>
      </c>
    </row>
    <row r="12" spans="1:6" x14ac:dyDescent="0.25">
      <c r="A12" s="122"/>
      <c r="B12" s="119" t="s">
        <v>47</v>
      </c>
      <c r="C12" s="64">
        <f>'Reserve C average-ha'!L17</f>
        <v>317.64333333333332</v>
      </c>
      <c r="D12" s="38">
        <f>C12*'Activity Data'!D13</f>
        <v>399272.90535000002</v>
      </c>
      <c r="E12" s="11">
        <f>C12*'Activity Data'!F13</f>
        <v>400834.51938749995</v>
      </c>
      <c r="F12" s="11">
        <f>C12*'Activity Data'!H13</f>
        <v>375144.71774999995</v>
      </c>
    </row>
    <row r="13" spans="1:6" ht="15.75" thickBot="1" x14ac:dyDescent="0.3">
      <c r="A13" s="122"/>
      <c r="B13" s="120" t="s">
        <v>105</v>
      </c>
      <c r="C13" s="73">
        <f>'Reserve C average-ha'!L18</f>
        <v>280.24040000000002</v>
      </c>
      <c r="D13" s="39">
        <f>C13*'Activity Data'!D14</f>
        <v>176821.32350520001</v>
      </c>
      <c r="E13" s="12">
        <f>C13*'Activity Data'!F14</f>
        <v>69977.429082000002</v>
      </c>
      <c r="F13" s="12">
        <f>C13*'Activity Data'!H14</f>
        <v>119693.47724399999</v>
      </c>
    </row>
    <row r="14" spans="1:6" ht="15.75" thickBot="1" x14ac:dyDescent="0.3">
      <c r="A14" s="122"/>
      <c r="B14" s="144" t="s">
        <v>51</v>
      </c>
      <c r="C14" s="35"/>
      <c r="D14" s="40">
        <f>SUM(D5:D13)</f>
        <v>52784480.485202394</v>
      </c>
      <c r="E14" s="36">
        <f>SUM(E5:E13)</f>
        <v>43418126.710232995</v>
      </c>
      <c r="F14" s="36">
        <f>SUM(F5:F13)</f>
        <v>38586608.208609998</v>
      </c>
    </row>
    <row r="16" spans="1:6" x14ac:dyDescent="0.25">
      <c r="E16" s="123"/>
    </row>
    <row r="17" spans="4:6" x14ac:dyDescent="0.25">
      <c r="D17" s="174">
        <f>D14*10</f>
        <v>527844804.85202396</v>
      </c>
      <c r="E17" s="174">
        <f>E14*8</f>
        <v>347345013.68186396</v>
      </c>
      <c r="F17" s="174">
        <f>F14*6</f>
        <v>231519649.25165999</v>
      </c>
    </row>
    <row r="18" spans="4:6" x14ac:dyDescent="0.25">
      <c r="D18" s="108"/>
      <c r="E18" s="132"/>
      <c r="F18" s="108"/>
    </row>
    <row r="19" spans="4:6" x14ac:dyDescent="0.25">
      <c r="D19" s="108"/>
      <c r="E19" s="132"/>
      <c r="F19" s="108"/>
    </row>
    <row r="20" spans="4:6" x14ac:dyDescent="0.25">
      <c r="D20" s="108"/>
      <c r="E20" s="108"/>
      <c r="F20" s="108"/>
    </row>
    <row r="21" spans="4:6" x14ac:dyDescent="0.25">
      <c r="D21" s="108"/>
      <c r="E21" s="133"/>
      <c r="F21" s="108"/>
    </row>
    <row r="22" spans="4:6" x14ac:dyDescent="0.25">
      <c r="D22" s="108"/>
      <c r="E22" s="108"/>
      <c r="F22" s="108"/>
    </row>
    <row r="23" spans="4:6" x14ac:dyDescent="0.25">
      <c r="D23" s="108"/>
      <c r="E23" s="108"/>
      <c r="F23" s="10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</sheetPr>
  <dimension ref="B2:K8"/>
  <sheetViews>
    <sheetView workbookViewId="0">
      <selection activeCell="J16" sqref="J16"/>
    </sheetView>
  </sheetViews>
  <sheetFormatPr baseColWidth="10" defaultRowHeight="15" x14ac:dyDescent="0.25"/>
  <cols>
    <col min="2" max="2" width="11.42578125" customWidth="1"/>
    <col min="3" max="6" width="15.7109375" customWidth="1"/>
    <col min="10" max="10" width="17.140625" customWidth="1"/>
    <col min="11" max="11" width="13.7109375" bestFit="1" customWidth="1"/>
  </cols>
  <sheetData>
    <row r="2" spans="2:11" ht="18.75" x14ac:dyDescent="0.3">
      <c r="B2" s="1" t="s">
        <v>79</v>
      </c>
    </row>
    <row r="3" spans="2:11" ht="15.75" thickBot="1" x14ac:dyDescent="0.3">
      <c r="B3" s="98"/>
      <c r="C3" s="98"/>
      <c r="D3" s="98"/>
      <c r="E3" s="98"/>
      <c r="F3" s="98"/>
    </row>
    <row r="4" spans="2:11" ht="15" customHeight="1" x14ac:dyDescent="0.25">
      <c r="B4" s="205" t="s">
        <v>72</v>
      </c>
      <c r="C4" s="207" t="s">
        <v>73</v>
      </c>
      <c r="D4" s="207"/>
      <c r="E4" s="208" t="s">
        <v>76</v>
      </c>
      <c r="F4" s="209"/>
    </row>
    <row r="5" spans="2:11" x14ac:dyDescent="0.25">
      <c r="B5" s="206"/>
      <c r="C5" s="99" t="s">
        <v>74</v>
      </c>
      <c r="D5" s="99" t="s">
        <v>75</v>
      </c>
      <c r="E5" s="100" t="s">
        <v>77</v>
      </c>
      <c r="F5" s="101" t="s">
        <v>78</v>
      </c>
    </row>
    <row r="6" spans="2:11" x14ac:dyDescent="0.25">
      <c r="B6" s="110" t="s">
        <v>70</v>
      </c>
      <c r="C6" s="103">
        <f>'Activity Data'!C15</f>
        <v>1299430.98</v>
      </c>
      <c r="D6" s="104">
        <f>C6/10</f>
        <v>129943.098</v>
      </c>
      <c r="E6" s="104">
        <f>'Estimated historical GHG emisio'!D14</f>
        <v>52784480.485202394</v>
      </c>
      <c r="F6" s="105">
        <f>E6/D6</f>
        <v>406.21226750498431</v>
      </c>
      <c r="J6" s="106"/>
      <c r="K6" s="106"/>
    </row>
    <row r="7" spans="2:11" x14ac:dyDescent="0.25">
      <c r="B7" s="110" t="s">
        <v>71</v>
      </c>
      <c r="C7" s="103">
        <f>'Activity Data'!E15</f>
        <v>869201.00999999989</v>
      </c>
      <c r="D7" s="104">
        <f>C7/8</f>
        <v>108650.12624999999</v>
      </c>
      <c r="E7" s="104">
        <f>'Estimated historical GHG emisio'!E14</f>
        <v>43418126.710232995</v>
      </c>
      <c r="F7" s="105">
        <f>E7/D7</f>
        <v>399.61413952091937</v>
      </c>
    </row>
    <row r="8" spans="2:11" ht="15.75" thickBot="1" x14ac:dyDescent="0.3">
      <c r="B8" s="170" t="s">
        <v>114</v>
      </c>
      <c r="C8" s="171">
        <f>'Activity Data'!G15</f>
        <v>587505.87000000011</v>
      </c>
      <c r="D8" s="172">
        <f>C8/6</f>
        <v>97917.645000000019</v>
      </c>
      <c r="E8" s="172">
        <f>'Estimated historical GHG emisio'!F14</f>
        <v>38586608.208609998</v>
      </c>
      <c r="F8" s="173">
        <f>E8/D8</f>
        <v>394.0720613594209</v>
      </c>
      <c r="J8" s="88"/>
    </row>
  </sheetData>
  <mergeCells count="3">
    <mergeCell ref="B4:B5"/>
    <mergeCell ref="C4:D4"/>
    <mergeCell ref="E4:F4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A2:F18"/>
  <sheetViews>
    <sheetView workbookViewId="0">
      <selection activeCell="D9" sqref="D9"/>
    </sheetView>
  </sheetViews>
  <sheetFormatPr baseColWidth="10" defaultRowHeight="15" x14ac:dyDescent="0.25"/>
  <cols>
    <col min="3" max="3" width="84.42578125" customWidth="1"/>
    <col min="4" max="4" width="54" customWidth="1"/>
  </cols>
  <sheetData>
    <row r="2" spans="1:6" ht="19.5" customHeight="1" x14ac:dyDescent="0.25">
      <c r="A2" s="13" t="s">
        <v>86</v>
      </c>
    </row>
    <row r="3" spans="1:6" ht="19.5" customHeight="1" x14ac:dyDescent="0.25">
      <c r="A3" s="13"/>
    </row>
    <row r="4" spans="1:6" ht="19.5" customHeight="1" x14ac:dyDescent="0.25">
      <c r="A4" s="13"/>
      <c r="B4" s="52" t="s">
        <v>56</v>
      </c>
    </row>
    <row r="5" spans="1:6" ht="13.5" customHeight="1" x14ac:dyDescent="0.3">
      <c r="A5" s="1"/>
      <c r="B5" s="52"/>
    </row>
    <row r="6" spans="1:6" ht="18" customHeight="1" x14ac:dyDescent="0.3">
      <c r="A6" s="1"/>
      <c r="B6" s="48" t="s">
        <v>89</v>
      </c>
      <c r="C6" s="48" t="s">
        <v>87</v>
      </c>
      <c r="D6" s="48" t="s">
        <v>88</v>
      </c>
      <c r="E6" s="108"/>
      <c r="F6" s="88"/>
    </row>
    <row r="7" spans="1:6" ht="15.75" x14ac:dyDescent="0.25">
      <c r="B7" s="47">
        <f>'Total CO2-ha'!D5</f>
        <v>3.6666666666666665</v>
      </c>
      <c r="C7" s="49" t="s">
        <v>39</v>
      </c>
      <c r="D7" s="107" t="s">
        <v>49</v>
      </c>
      <c r="E7" s="109"/>
      <c r="F7" s="88"/>
    </row>
    <row r="8" spans="1:6" x14ac:dyDescent="0.25">
      <c r="B8" s="50">
        <v>0.24</v>
      </c>
      <c r="C8" s="51" t="s">
        <v>40</v>
      </c>
      <c r="D8" s="56" t="s">
        <v>50</v>
      </c>
      <c r="E8" s="109"/>
      <c r="F8" s="88"/>
    </row>
    <row r="9" spans="1:6" x14ac:dyDescent="0.25">
      <c r="B9" s="50">
        <v>0.47</v>
      </c>
      <c r="C9" s="54" t="s">
        <v>52</v>
      </c>
      <c r="D9" s="56" t="s">
        <v>53</v>
      </c>
      <c r="E9" s="109"/>
      <c r="F9" s="88"/>
    </row>
    <row r="10" spans="1:6" hidden="1" x14ac:dyDescent="0.25">
      <c r="A10" s="53"/>
      <c r="B10" s="55">
        <v>0.05</v>
      </c>
      <c r="C10" s="51" t="s">
        <v>54</v>
      </c>
      <c r="D10" s="56" t="s">
        <v>55</v>
      </c>
      <c r="E10" s="109"/>
      <c r="F10" s="88"/>
    </row>
    <row r="11" spans="1:6" hidden="1" x14ac:dyDescent="0.25">
      <c r="A11" s="53"/>
      <c r="B11" s="137">
        <v>1.7500000000000002E-2</v>
      </c>
      <c r="C11" s="138" t="s">
        <v>57</v>
      </c>
      <c r="D11" s="139" t="s">
        <v>58</v>
      </c>
      <c r="E11" s="109"/>
      <c r="F11" s="88"/>
    </row>
    <row r="13" spans="1:6" x14ac:dyDescent="0.25">
      <c r="B13" t="s">
        <v>91</v>
      </c>
    </row>
    <row r="14" spans="1:6" x14ac:dyDescent="0.25">
      <c r="B14" t="s">
        <v>92</v>
      </c>
    </row>
    <row r="15" spans="1:6" x14ac:dyDescent="0.25">
      <c r="B15" t="s">
        <v>93</v>
      </c>
    </row>
    <row r="18" spans="5:5" x14ac:dyDescent="0.25">
      <c r="E18" s="102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Results C ENF</vt:lpstr>
      <vt:lpstr>Reserve C average-ha</vt:lpstr>
      <vt:lpstr>Total CO2-ha</vt:lpstr>
      <vt:lpstr>Activity Data</vt:lpstr>
      <vt:lpstr>Estimated historical GHG emisio</vt:lpstr>
      <vt:lpstr>H. Deforestation A.D and GHG em</vt:lpstr>
      <vt:lpstr>IPCC default values</vt:lpstr>
    </vt:vector>
  </TitlesOfParts>
  <Company>FAO of the 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Armijos, Jorge (FAOEC)</dc:creator>
  <cp:lastModifiedBy>Support</cp:lastModifiedBy>
  <dcterms:created xsi:type="dcterms:W3CDTF">2014-12-18T15:14:30Z</dcterms:created>
  <dcterms:modified xsi:type="dcterms:W3CDTF">2017-04-17T15:32:42Z</dcterms:modified>
</cp:coreProperties>
</file>